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6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Data\Dropbox\Colorado College\Research\Bio AFM\2017 Morphology of A baylyi take 2\Submit February 14 2019\"/>
    </mc:Choice>
  </mc:AlternateContent>
  <bookViews>
    <workbookView xWindow="0" yWindow="0" windowWidth="32010" windowHeight="9240" tabRatio="688" firstSheet="26" activeTab="32"/>
  </bookViews>
  <sheets>
    <sheet name="G1 LB1 09271137" sheetId="69" r:id="rId1"/>
    <sheet name="G2 LB1 09291950" sheetId="63" r:id="rId2"/>
    <sheet name="G3 LB1 09261610" sheetId="65" r:id="rId3"/>
    <sheet name="G4 LB1 09281126" sheetId="55" r:id="rId4"/>
    <sheet name="G1 LE1 09271304" sheetId="3" r:id="rId5"/>
    <sheet name="G1 LE1 (2) 10091418" sheetId="7" r:id="rId6"/>
    <sheet name="G1 LE2 09291453" sheetId="4" r:id="rId7"/>
    <sheet name="G1 LE4 10041045" sheetId="6" r:id="rId8"/>
    <sheet name="G3 ME1 09271933" sheetId="16" r:id="rId9"/>
    <sheet name="G3 ME2 10042114" sheetId="18" r:id="rId10"/>
    <sheet name="G3 ME3 10022011" sheetId="20" r:id="rId11"/>
    <sheet name="G3 ME4 10041905" sheetId="22" r:id="rId12"/>
    <sheet name="G4 MB2 10022352" sheetId="23" r:id="rId13"/>
    <sheet name="G4 MB3 06131414" sheetId="25" r:id="rId14"/>
    <sheet name="G4 MB4 10051422" sheetId="24" r:id="rId15"/>
    <sheet name="G4 MB5 10092156" sheetId="28" r:id="rId16"/>
    <sheet name="G5 MG1 09281603" sheetId="33" r:id="rId17"/>
    <sheet name="G5 MG2 09281719" sheetId="35" r:id="rId18"/>
    <sheet name="G5 MG3 10031655" sheetId="44" r:id="rId19"/>
    <sheet name="G5 MG3 (2) 06121724" sheetId="45" r:id="rId20"/>
    <sheet name="G6 LG1 09261234" sheetId="38" r:id="rId21"/>
    <sheet name="G6 LG1, 2 06231854" sheetId="67" r:id="rId22"/>
    <sheet name="G6 LG2 09281921" sheetId="41" r:id="rId23"/>
    <sheet name="G6 LG3 10032046" sheetId="42" r:id="rId24"/>
    <sheet name="G6 LG4 10061946" sheetId="43" r:id="rId25"/>
    <sheet name="Complete AFM Data" sheetId="71" r:id="rId26"/>
    <sheet name="LB Growth" sheetId="70" r:id="rId27"/>
    <sheet name="LE Growth" sheetId="47" r:id="rId28"/>
    <sheet name="ME Growth" sheetId="49" r:id="rId29"/>
    <sheet name="MB Growth" sheetId="50" r:id="rId30"/>
    <sheet name="MG Growth" sheetId="51" r:id="rId31"/>
    <sheet name="LG Growth" sheetId="52" r:id="rId32"/>
    <sheet name="Master Sheet" sheetId="46" r:id="rId33"/>
  </sheet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912" i="71" l="1"/>
  <c r="D2" i="70"/>
  <c r="B1930" i="71"/>
  <c r="F1225" i="71"/>
  <c r="F1226" i="71"/>
  <c r="F1227" i="71"/>
  <c r="F1228" i="71"/>
  <c r="F2" i="71"/>
  <c r="G2" i="71" s="1"/>
  <c r="F3" i="71"/>
  <c r="F4" i="71"/>
  <c r="F5" i="71"/>
  <c r="F6" i="71"/>
  <c r="G6" i="71" s="1"/>
  <c r="F7" i="71"/>
  <c r="F8" i="71"/>
  <c r="F9" i="71"/>
  <c r="F10" i="71"/>
  <c r="F11" i="71"/>
  <c r="F12" i="71"/>
  <c r="F13" i="71"/>
  <c r="F14" i="71"/>
  <c r="G14" i="71" s="1"/>
  <c r="F15" i="71"/>
  <c r="F16" i="71"/>
  <c r="F17" i="71"/>
  <c r="F18" i="71"/>
  <c r="G18" i="71" s="1"/>
  <c r="F19" i="71"/>
  <c r="C20" i="71"/>
  <c r="F20" i="71"/>
  <c r="F21" i="71"/>
  <c r="F22" i="71"/>
  <c r="F23" i="71"/>
  <c r="F24" i="71"/>
  <c r="F25" i="71"/>
  <c r="F26" i="71"/>
  <c r="F27" i="71"/>
  <c r="C28" i="71"/>
  <c r="F28" i="71"/>
  <c r="G28" i="71" s="1"/>
  <c r="F29" i="71"/>
  <c r="F30" i="71"/>
  <c r="F31" i="71"/>
  <c r="F32" i="71"/>
  <c r="G32" i="71" s="1"/>
  <c r="F33" i="71"/>
  <c r="F34" i="71"/>
  <c r="F35" i="71"/>
  <c r="F36" i="71"/>
  <c r="F37" i="71"/>
  <c r="F38" i="71"/>
  <c r="F39" i="71"/>
  <c r="F40" i="71"/>
  <c r="G40" i="71" s="1"/>
  <c r="C41" i="71"/>
  <c r="F41" i="71" s="1"/>
  <c r="F42" i="71"/>
  <c r="F43" i="71"/>
  <c r="C44" i="71"/>
  <c r="C1914" i="71" s="1"/>
  <c r="F45" i="71"/>
  <c r="C46" i="71"/>
  <c r="F46" i="71" s="1"/>
  <c r="F47" i="71"/>
  <c r="C48" i="71"/>
  <c r="F49" i="71"/>
  <c r="F50" i="71"/>
  <c r="F51" i="71"/>
  <c r="F52" i="71"/>
  <c r="F53" i="71"/>
  <c r="C54" i="71"/>
  <c r="F54" i="71"/>
  <c r="C55" i="71"/>
  <c r="F56" i="71"/>
  <c r="F57" i="71"/>
  <c r="F58" i="71"/>
  <c r="F59" i="71"/>
  <c r="F60" i="71"/>
  <c r="F61" i="71"/>
  <c r="F62" i="71"/>
  <c r="F63" i="71"/>
  <c r="F64" i="71"/>
  <c r="F65" i="71"/>
  <c r="F66" i="71"/>
  <c r="F67" i="71"/>
  <c r="F68" i="71"/>
  <c r="F69" i="71"/>
  <c r="F70" i="71"/>
  <c r="F71" i="71"/>
  <c r="F72" i="71"/>
  <c r="F73" i="71"/>
  <c r="C74" i="71"/>
  <c r="F74" i="71" s="1"/>
  <c r="F75" i="71"/>
  <c r="F76" i="71"/>
  <c r="F77" i="71"/>
  <c r="F78" i="71"/>
  <c r="C79" i="71"/>
  <c r="F79" i="71" s="1"/>
  <c r="G79" i="71" s="1"/>
  <c r="F80" i="71"/>
  <c r="F81" i="71"/>
  <c r="F82" i="71"/>
  <c r="F83" i="71"/>
  <c r="F84" i="71"/>
  <c r="C85" i="71"/>
  <c r="F86" i="71"/>
  <c r="F87" i="71"/>
  <c r="F88" i="71"/>
  <c r="F89" i="71"/>
  <c r="F90" i="71"/>
  <c r="F91" i="71"/>
  <c r="F92" i="71"/>
  <c r="F93" i="71"/>
  <c r="F94" i="71"/>
  <c r="F95" i="71"/>
  <c r="F96" i="71"/>
  <c r="F97" i="71"/>
  <c r="F98" i="71"/>
  <c r="F99" i="71"/>
  <c r="F100" i="71"/>
  <c r="F101" i="71"/>
  <c r="F102" i="71"/>
  <c r="F103" i="71"/>
  <c r="F104" i="71"/>
  <c r="F105" i="71"/>
  <c r="F106" i="71"/>
  <c r="F107" i="71"/>
  <c r="F108" i="71"/>
  <c r="C109" i="71"/>
  <c r="F110" i="71"/>
  <c r="F111" i="71"/>
  <c r="F112" i="71"/>
  <c r="F113" i="71"/>
  <c r="F114" i="71"/>
  <c r="F115" i="71"/>
  <c r="F116" i="71"/>
  <c r="F117" i="71"/>
  <c r="F118" i="71"/>
  <c r="F119" i="71"/>
  <c r="F120" i="71"/>
  <c r="F121" i="71"/>
  <c r="F122" i="71"/>
  <c r="F123" i="71"/>
  <c r="F124" i="71"/>
  <c r="F125" i="71"/>
  <c r="F126" i="71"/>
  <c r="F127" i="71"/>
  <c r="F128" i="71"/>
  <c r="F129" i="71"/>
  <c r="F130" i="71"/>
  <c r="C131" i="71"/>
  <c r="F131" i="71" s="1"/>
  <c r="F132" i="71"/>
  <c r="F133" i="71"/>
  <c r="F134" i="71"/>
  <c r="F135" i="71"/>
  <c r="F136" i="71"/>
  <c r="F137" i="71"/>
  <c r="F138" i="71"/>
  <c r="F139" i="71"/>
  <c r="F140" i="71"/>
  <c r="F141" i="71"/>
  <c r="F142" i="71"/>
  <c r="F143" i="71"/>
  <c r="F144" i="71"/>
  <c r="F145" i="71"/>
  <c r="F146" i="71"/>
  <c r="F147" i="71"/>
  <c r="F148" i="71"/>
  <c r="F149" i="71"/>
  <c r="F150" i="71"/>
  <c r="F151" i="71"/>
  <c r="F152" i="71"/>
  <c r="F153" i="71"/>
  <c r="F154" i="71"/>
  <c r="F155" i="71"/>
  <c r="C156" i="71"/>
  <c r="F157" i="71"/>
  <c r="F158" i="71"/>
  <c r="F159" i="71"/>
  <c r="G159" i="71" s="1"/>
  <c r="F160" i="71"/>
  <c r="F161" i="71"/>
  <c r="F162" i="71"/>
  <c r="F163" i="71"/>
  <c r="G163" i="71" s="1"/>
  <c r="F164" i="71"/>
  <c r="F165" i="71"/>
  <c r="F166" i="71"/>
  <c r="F167" i="71"/>
  <c r="G167" i="71" s="1"/>
  <c r="F168" i="71"/>
  <c r="F169" i="71"/>
  <c r="F170" i="71"/>
  <c r="C171" i="71"/>
  <c r="D171" i="71" s="1"/>
  <c r="F172" i="71"/>
  <c r="F173" i="71"/>
  <c r="C174" i="71"/>
  <c r="F174" i="71" s="1"/>
  <c r="F175" i="71"/>
  <c r="F176" i="71"/>
  <c r="C177" i="71"/>
  <c r="F178" i="71"/>
  <c r="F179" i="71"/>
  <c r="F180" i="71"/>
  <c r="F181" i="71"/>
  <c r="C182" i="71"/>
  <c r="F182" i="71" s="1"/>
  <c r="F183" i="71"/>
  <c r="F184" i="71"/>
  <c r="F185" i="71"/>
  <c r="F186" i="71"/>
  <c r="F187" i="71"/>
  <c r="F188" i="71"/>
  <c r="F189" i="71"/>
  <c r="C190" i="71"/>
  <c r="F190" i="71"/>
  <c r="F191" i="71"/>
  <c r="F192" i="71"/>
  <c r="F193" i="71"/>
  <c r="C194" i="71"/>
  <c r="F194" i="71"/>
  <c r="F195" i="71"/>
  <c r="F196" i="71"/>
  <c r="F197" i="71"/>
  <c r="C198" i="71"/>
  <c r="F198" i="71" s="1"/>
  <c r="F199" i="71"/>
  <c r="F200" i="71"/>
  <c r="F201" i="71"/>
  <c r="F202" i="71"/>
  <c r="F203" i="71"/>
  <c r="F204" i="71"/>
  <c r="F205" i="71"/>
  <c r="F206" i="71"/>
  <c r="F207" i="71"/>
  <c r="F208" i="71"/>
  <c r="F209" i="71"/>
  <c r="F210" i="71"/>
  <c r="F211" i="71"/>
  <c r="F212" i="71"/>
  <c r="F213" i="71"/>
  <c r="F214" i="71"/>
  <c r="F215" i="71"/>
  <c r="F216" i="71"/>
  <c r="F217" i="71"/>
  <c r="F218" i="71"/>
  <c r="F219" i="71"/>
  <c r="F220" i="71"/>
  <c r="F221" i="71"/>
  <c r="F222" i="71"/>
  <c r="F223" i="71"/>
  <c r="F224" i="71"/>
  <c r="F225" i="71"/>
  <c r="F226" i="71"/>
  <c r="C227" i="71"/>
  <c r="F227" i="71" s="1"/>
  <c r="C228" i="71"/>
  <c r="F229" i="71"/>
  <c r="G229" i="71" s="1"/>
  <c r="F230" i="71"/>
  <c r="F231" i="71"/>
  <c r="F232" i="71"/>
  <c r="F233" i="71"/>
  <c r="G233" i="71" s="1"/>
  <c r="F234" i="71"/>
  <c r="F235" i="71"/>
  <c r="F236" i="71"/>
  <c r="F237" i="71"/>
  <c r="G237" i="71" s="1"/>
  <c r="F238" i="71"/>
  <c r="C239" i="71"/>
  <c r="F240" i="71"/>
  <c r="F241" i="71"/>
  <c r="G241" i="71" s="1"/>
  <c r="F242" i="71"/>
  <c r="F243" i="71"/>
  <c r="F244" i="71"/>
  <c r="F245" i="71"/>
  <c r="G245" i="71" s="1"/>
  <c r="F246" i="71"/>
  <c r="F247" i="71"/>
  <c r="F248" i="71"/>
  <c r="C249" i="71"/>
  <c r="F250" i="71"/>
  <c r="F251" i="71"/>
  <c r="F252" i="71"/>
  <c r="C253" i="71"/>
  <c r="F253" i="71" s="1"/>
  <c r="F254" i="71"/>
  <c r="F255" i="71"/>
  <c r="F256" i="71"/>
  <c r="F257" i="71"/>
  <c r="F258" i="71"/>
  <c r="F259" i="71"/>
  <c r="F260" i="71"/>
  <c r="F261" i="71"/>
  <c r="F262" i="71"/>
  <c r="F263" i="71"/>
  <c r="F264" i="71"/>
  <c r="F265" i="71"/>
  <c r="F266" i="71"/>
  <c r="F267" i="71"/>
  <c r="F268" i="71"/>
  <c r="F269" i="71"/>
  <c r="F270" i="71"/>
  <c r="F271" i="71"/>
  <c r="F272" i="71"/>
  <c r="F273" i="71"/>
  <c r="F274" i="71"/>
  <c r="C275" i="71"/>
  <c r="F275" i="71"/>
  <c r="F276" i="71"/>
  <c r="F277" i="71"/>
  <c r="F278" i="71"/>
  <c r="F279" i="71"/>
  <c r="F280" i="71"/>
  <c r="F281" i="71"/>
  <c r="F282" i="71"/>
  <c r="F283" i="71"/>
  <c r="F284" i="71"/>
  <c r="F285" i="71"/>
  <c r="F286" i="71"/>
  <c r="F287" i="71"/>
  <c r="F288" i="71"/>
  <c r="F289" i="71"/>
  <c r="F290" i="71"/>
  <c r="F291" i="71"/>
  <c r="F292" i="71"/>
  <c r="F293" i="71"/>
  <c r="F294" i="71"/>
  <c r="F295" i="71"/>
  <c r="F296" i="71"/>
  <c r="F297" i="71"/>
  <c r="F298" i="71"/>
  <c r="F299" i="71"/>
  <c r="F300" i="71"/>
  <c r="F301" i="71"/>
  <c r="F302" i="71"/>
  <c r="F303" i="71"/>
  <c r="F304" i="71"/>
  <c r="F305" i="71"/>
  <c r="F306" i="71"/>
  <c r="F307" i="71"/>
  <c r="F308" i="71"/>
  <c r="F309" i="71"/>
  <c r="F310" i="71"/>
  <c r="F311" i="71"/>
  <c r="F312" i="71"/>
  <c r="F313" i="71"/>
  <c r="F314" i="71"/>
  <c r="F315" i="71"/>
  <c r="F316" i="71"/>
  <c r="F317" i="71"/>
  <c r="F318" i="71"/>
  <c r="F319" i="71"/>
  <c r="F320" i="71"/>
  <c r="F321" i="71"/>
  <c r="F322" i="71"/>
  <c r="F323" i="71"/>
  <c r="F324" i="71"/>
  <c r="F325" i="71"/>
  <c r="F326" i="71"/>
  <c r="F327" i="71"/>
  <c r="F328" i="71"/>
  <c r="F329" i="71"/>
  <c r="B330" i="71"/>
  <c r="F330" i="71"/>
  <c r="F331" i="71"/>
  <c r="F332" i="71"/>
  <c r="F333" i="71"/>
  <c r="F334" i="71"/>
  <c r="F335" i="71"/>
  <c r="F336" i="71"/>
  <c r="F337" i="71"/>
  <c r="F338" i="71"/>
  <c r="F339" i="71"/>
  <c r="C340" i="71"/>
  <c r="F340" i="71"/>
  <c r="F341" i="71"/>
  <c r="F342" i="71"/>
  <c r="F343" i="71"/>
  <c r="F344" i="71"/>
  <c r="F345" i="71"/>
  <c r="F346" i="71"/>
  <c r="F347" i="71"/>
  <c r="F348" i="71"/>
  <c r="F349" i="71"/>
  <c r="F350" i="71"/>
  <c r="F351" i="71"/>
  <c r="F352" i="71"/>
  <c r="F353" i="71"/>
  <c r="F354" i="71"/>
  <c r="F355" i="71"/>
  <c r="F356" i="71"/>
  <c r="F357" i="71"/>
  <c r="C358" i="71"/>
  <c r="F358" i="71" s="1"/>
  <c r="F359" i="71"/>
  <c r="F360" i="71"/>
  <c r="F361" i="71"/>
  <c r="F362" i="71"/>
  <c r="F363" i="71"/>
  <c r="C364" i="71"/>
  <c r="F364" i="71" s="1"/>
  <c r="F365" i="71"/>
  <c r="F366" i="71"/>
  <c r="F367" i="71"/>
  <c r="F368" i="71"/>
  <c r="F369" i="71"/>
  <c r="F370" i="71"/>
  <c r="F371" i="71"/>
  <c r="F372" i="71"/>
  <c r="F373" i="71"/>
  <c r="F374" i="71"/>
  <c r="F375" i="71"/>
  <c r="F376" i="71"/>
  <c r="F377" i="71"/>
  <c r="F378" i="71"/>
  <c r="F379" i="71"/>
  <c r="F380" i="71"/>
  <c r="F381" i="71"/>
  <c r="F382" i="71"/>
  <c r="F383" i="71"/>
  <c r="F384" i="71"/>
  <c r="F385" i="71"/>
  <c r="F386" i="71"/>
  <c r="F387" i="71"/>
  <c r="F388" i="71"/>
  <c r="F389" i="71"/>
  <c r="F390" i="71"/>
  <c r="F391" i="71"/>
  <c r="F392" i="71"/>
  <c r="F393" i="71"/>
  <c r="F394" i="71"/>
  <c r="F395" i="71"/>
  <c r="F396" i="71"/>
  <c r="F397" i="71"/>
  <c r="F398" i="71"/>
  <c r="F399" i="71"/>
  <c r="F400" i="71"/>
  <c r="F401" i="71"/>
  <c r="F402" i="71"/>
  <c r="F403" i="71"/>
  <c r="F404" i="71"/>
  <c r="F405" i="71"/>
  <c r="F406" i="71"/>
  <c r="F407" i="71"/>
  <c r="F408" i="71"/>
  <c r="F409" i="71"/>
  <c r="F410" i="71"/>
  <c r="F411" i="71"/>
  <c r="F412" i="71"/>
  <c r="F413" i="71"/>
  <c r="F414" i="71"/>
  <c r="F415" i="71"/>
  <c r="F416" i="71"/>
  <c r="F417" i="71"/>
  <c r="F418" i="71"/>
  <c r="F419" i="71"/>
  <c r="F420" i="71"/>
  <c r="F421" i="71"/>
  <c r="F422" i="71"/>
  <c r="F423" i="71"/>
  <c r="F424" i="71"/>
  <c r="F425" i="71"/>
  <c r="F426" i="71"/>
  <c r="F427" i="71"/>
  <c r="F428" i="71"/>
  <c r="F429" i="71"/>
  <c r="F430" i="71"/>
  <c r="F431" i="71"/>
  <c r="F432" i="71"/>
  <c r="F433" i="71"/>
  <c r="F434" i="71"/>
  <c r="F435" i="71"/>
  <c r="F436" i="71"/>
  <c r="F437" i="71"/>
  <c r="F438" i="71"/>
  <c r="F439" i="71"/>
  <c r="F440" i="71"/>
  <c r="F441" i="71"/>
  <c r="F442" i="71"/>
  <c r="F443" i="71"/>
  <c r="F444" i="71"/>
  <c r="F445" i="71"/>
  <c r="F446" i="71"/>
  <c r="F447" i="71"/>
  <c r="F448" i="71"/>
  <c r="F449" i="71"/>
  <c r="F450" i="71"/>
  <c r="F451" i="71"/>
  <c r="F452" i="71"/>
  <c r="F453" i="71"/>
  <c r="F454" i="71"/>
  <c r="F455" i="71"/>
  <c r="F456" i="71"/>
  <c r="F457" i="71"/>
  <c r="F458" i="71"/>
  <c r="C459" i="71"/>
  <c r="F459" i="71" s="1"/>
  <c r="F460" i="71"/>
  <c r="F461" i="71"/>
  <c r="F462" i="71"/>
  <c r="F463" i="71"/>
  <c r="F464" i="71"/>
  <c r="C465" i="71"/>
  <c r="F465" i="71" s="1"/>
  <c r="F466" i="71"/>
  <c r="C467" i="71"/>
  <c r="F467" i="71"/>
  <c r="F468" i="71"/>
  <c r="F469" i="71"/>
  <c r="F470" i="71"/>
  <c r="F471" i="71"/>
  <c r="F472" i="71"/>
  <c r="F473" i="71"/>
  <c r="F474" i="71"/>
  <c r="F475" i="71"/>
  <c r="F476" i="71"/>
  <c r="F477" i="71"/>
  <c r="F478" i="71"/>
  <c r="F479" i="71"/>
  <c r="F480" i="71"/>
  <c r="F481" i="71"/>
  <c r="F482" i="71"/>
  <c r="F483" i="71"/>
  <c r="F484" i="71"/>
  <c r="F485" i="71"/>
  <c r="F486" i="71"/>
  <c r="F487" i="71"/>
  <c r="F488" i="71"/>
  <c r="F489" i="71"/>
  <c r="F490" i="71"/>
  <c r="F491" i="71"/>
  <c r="F492" i="71"/>
  <c r="F493" i="71"/>
  <c r="F494" i="71"/>
  <c r="F495" i="71"/>
  <c r="F496" i="71"/>
  <c r="F497" i="71"/>
  <c r="F498" i="71"/>
  <c r="F499" i="71"/>
  <c r="F500" i="71"/>
  <c r="F501" i="71"/>
  <c r="F502" i="71"/>
  <c r="F503" i="71"/>
  <c r="F504" i="71"/>
  <c r="F505" i="71"/>
  <c r="F506" i="71"/>
  <c r="F507" i="71"/>
  <c r="F508" i="71"/>
  <c r="F509" i="71"/>
  <c r="F510" i="71"/>
  <c r="F511" i="71"/>
  <c r="F512" i="71"/>
  <c r="F513" i="71"/>
  <c r="F514" i="71"/>
  <c r="F515" i="71"/>
  <c r="F516" i="71"/>
  <c r="F517" i="71"/>
  <c r="F518" i="71"/>
  <c r="F519" i="71"/>
  <c r="F520" i="71"/>
  <c r="F521" i="71"/>
  <c r="F522" i="71"/>
  <c r="C523" i="71"/>
  <c r="F523" i="71" s="1"/>
  <c r="F524" i="71"/>
  <c r="F525" i="71"/>
  <c r="F526" i="71"/>
  <c r="F527" i="71"/>
  <c r="F528" i="71"/>
  <c r="F529" i="71"/>
  <c r="F530" i="71"/>
  <c r="F531" i="71"/>
  <c r="F532" i="71"/>
  <c r="F533" i="71"/>
  <c r="F534" i="71"/>
  <c r="F535" i="71"/>
  <c r="F536" i="71"/>
  <c r="F537" i="71"/>
  <c r="F538" i="71"/>
  <c r="F539" i="71"/>
  <c r="F540" i="71"/>
  <c r="F541" i="71"/>
  <c r="F542" i="71"/>
  <c r="F543" i="71"/>
  <c r="F544" i="71"/>
  <c r="F545" i="71"/>
  <c r="F546" i="71"/>
  <c r="F547" i="71"/>
  <c r="F548" i="71"/>
  <c r="F549" i="71"/>
  <c r="F550" i="71"/>
  <c r="F551" i="71"/>
  <c r="F552" i="71"/>
  <c r="F553" i="71"/>
  <c r="F554" i="71"/>
  <c r="F555" i="71"/>
  <c r="F556" i="71"/>
  <c r="F557" i="71"/>
  <c r="F558" i="71"/>
  <c r="F559" i="71"/>
  <c r="C560" i="71"/>
  <c r="F560" i="71" s="1"/>
  <c r="F561" i="71"/>
  <c r="F562" i="71"/>
  <c r="F563" i="71"/>
  <c r="F564" i="71"/>
  <c r="F565" i="71"/>
  <c r="F566" i="71"/>
  <c r="F567" i="71"/>
  <c r="F568" i="71"/>
  <c r="F569" i="71"/>
  <c r="F570" i="71"/>
  <c r="F571" i="71"/>
  <c r="F572" i="71"/>
  <c r="F573" i="71"/>
  <c r="F574" i="71"/>
  <c r="F575" i="71"/>
  <c r="F576" i="71"/>
  <c r="F577" i="71"/>
  <c r="F578" i="71"/>
  <c r="F579" i="71"/>
  <c r="F580" i="71"/>
  <c r="F581" i="71"/>
  <c r="F582" i="71"/>
  <c r="F583" i="71"/>
  <c r="F584" i="71"/>
  <c r="F585" i="71"/>
  <c r="F586" i="71"/>
  <c r="F587" i="71"/>
  <c r="F588" i="71"/>
  <c r="F589" i="71"/>
  <c r="F590" i="71"/>
  <c r="F591" i="71"/>
  <c r="C592" i="71"/>
  <c r="F592" i="71"/>
  <c r="F593" i="71"/>
  <c r="F594" i="71"/>
  <c r="F595" i="71"/>
  <c r="F596" i="71"/>
  <c r="F597" i="71"/>
  <c r="C598" i="71"/>
  <c r="F598" i="71" s="1"/>
  <c r="F599" i="71"/>
  <c r="F600" i="71"/>
  <c r="F601" i="71"/>
  <c r="F602" i="71"/>
  <c r="F603" i="71"/>
  <c r="F604" i="71"/>
  <c r="F605" i="71"/>
  <c r="B606" i="71"/>
  <c r="F606" i="71" s="1"/>
  <c r="F607" i="71"/>
  <c r="F608" i="71"/>
  <c r="F1921" i="71" s="1"/>
  <c r="F609" i="71"/>
  <c r="F610" i="71"/>
  <c r="F611" i="71"/>
  <c r="F612" i="71"/>
  <c r="F613" i="71"/>
  <c r="F614" i="71"/>
  <c r="F615" i="71"/>
  <c r="F616" i="71"/>
  <c r="C617" i="71"/>
  <c r="F617" i="71" s="1"/>
  <c r="F618" i="71"/>
  <c r="F619" i="71"/>
  <c r="F620" i="71"/>
  <c r="F621" i="71"/>
  <c r="F622" i="71"/>
  <c r="F623" i="71"/>
  <c r="F624" i="71"/>
  <c r="F625" i="71"/>
  <c r="F626" i="71"/>
  <c r="F627" i="71"/>
  <c r="F628" i="71"/>
  <c r="F629" i="71"/>
  <c r="F630" i="71"/>
  <c r="F631" i="71"/>
  <c r="F632" i="71"/>
  <c r="F633" i="71"/>
  <c r="F634" i="71"/>
  <c r="F635" i="71"/>
  <c r="F636" i="71"/>
  <c r="F637" i="71"/>
  <c r="F638" i="71"/>
  <c r="F639" i="71"/>
  <c r="F640" i="71"/>
  <c r="F641" i="71"/>
  <c r="C642" i="71"/>
  <c r="F642" i="71" s="1"/>
  <c r="F643" i="71"/>
  <c r="F644" i="71"/>
  <c r="F645" i="71"/>
  <c r="F646" i="71"/>
  <c r="F647" i="71"/>
  <c r="F648" i="71"/>
  <c r="F649" i="71"/>
  <c r="F650" i="71"/>
  <c r="F651" i="71"/>
  <c r="C652" i="71"/>
  <c r="F652" i="71" s="1"/>
  <c r="F653" i="71"/>
  <c r="F654" i="71"/>
  <c r="F655" i="71"/>
  <c r="C656" i="71"/>
  <c r="F656" i="71" s="1"/>
  <c r="F657" i="71"/>
  <c r="F658" i="71"/>
  <c r="F659" i="71"/>
  <c r="F660" i="71"/>
  <c r="F661" i="71"/>
  <c r="F662" i="71"/>
  <c r="F663" i="71"/>
  <c r="F664" i="71"/>
  <c r="F665" i="71"/>
  <c r="F666" i="71"/>
  <c r="F667" i="71"/>
  <c r="F668" i="71"/>
  <c r="F669" i="71"/>
  <c r="F670" i="71"/>
  <c r="F671" i="71"/>
  <c r="F672" i="71"/>
  <c r="F673" i="71"/>
  <c r="F674" i="71"/>
  <c r="F675" i="71"/>
  <c r="F676" i="71"/>
  <c r="F677" i="71"/>
  <c r="F678" i="71"/>
  <c r="F679" i="71"/>
  <c r="F680" i="71"/>
  <c r="F681" i="71"/>
  <c r="F682" i="71"/>
  <c r="F683" i="71"/>
  <c r="F684" i="71"/>
  <c r="C685" i="71"/>
  <c r="F685" i="71"/>
  <c r="F686" i="71"/>
  <c r="F687" i="71"/>
  <c r="F688" i="71"/>
  <c r="F689" i="71"/>
  <c r="F690" i="71"/>
  <c r="F691" i="71"/>
  <c r="F692" i="71"/>
  <c r="F693" i="71"/>
  <c r="F694" i="71"/>
  <c r="F695" i="71"/>
  <c r="F696" i="71"/>
  <c r="F697" i="71"/>
  <c r="F698" i="71"/>
  <c r="F699" i="71"/>
  <c r="F700" i="71"/>
  <c r="F701" i="71"/>
  <c r="F702" i="71"/>
  <c r="F703" i="71"/>
  <c r="F704" i="71"/>
  <c r="F705" i="71"/>
  <c r="F706" i="71"/>
  <c r="F707" i="71"/>
  <c r="F708" i="71"/>
  <c r="F709" i="71"/>
  <c r="F710" i="71"/>
  <c r="F711" i="71"/>
  <c r="F712" i="71"/>
  <c r="F713" i="71"/>
  <c r="F714" i="71"/>
  <c r="F715" i="71"/>
  <c r="F716" i="71"/>
  <c r="F717" i="71"/>
  <c r="F718" i="71"/>
  <c r="F719" i="71"/>
  <c r="F720" i="71"/>
  <c r="F721" i="71"/>
  <c r="F722" i="71"/>
  <c r="F723" i="71"/>
  <c r="F724" i="71"/>
  <c r="F725" i="71"/>
  <c r="F726" i="71"/>
  <c r="F727" i="71"/>
  <c r="F728" i="71"/>
  <c r="F729" i="71"/>
  <c r="F730" i="71"/>
  <c r="F731" i="71"/>
  <c r="F732" i="71"/>
  <c r="F733" i="71"/>
  <c r="F734" i="71"/>
  <c r="F735" i="71"/>
  <c r="F736" i="71"/>
  <c r="F737" i="71"/>
  <c r="F738" i="71"/>
  <c r="F739" i="71"/>
  <c r="F740" i="71"/>
  <c r="F741" i="71"/>
  <c r="F742" i="71"/>
  <c r="F743" i="71"/>
  <c r="F744" i="71"/>
  <c r="F745" i="71"/>
  <c r="F746" i="71"/>
  <c r="F747" i="71"/>
  <c r="F748" i="71"/>
  <c r="F749" i="71"/>
  <c r="F750" i="71"/>
  <c r="F751" i="71"/>
  <c r="F752" i="71"/>
  <c r="F753" i="71"/>
  <c r="F754" i="71"/>
  <c r="F755" i="71"/>
  <c r="F756" i="71"/>
  <c r="F757" i="71"/>
  <c r="F758" i="71"/>
  <c r="F759" i="71"/>
  <c r="F760" i="71"/>
  <c r="F761" i="71"/>
  <c r="F762" i="71"/>
  <c r="F763" i="71"/>
  <c r="F764" i="71"/>
  <c r="F765" i="71"/>
  <c r="F766" i="71"/>
  <c r="F767" i="71"/>
  <c r="F768" i="71"/>
  <c r="F769" i="71"/>
  <c r="F770" i="71"/>
  <c r="F771" i="71"/>
  <c r="F772" i="71"/>
  <c r="F773" i="71"/>
  <c r="F774" i="71"/>
  <c r="F775" i="71"/>
  <c r="F776" i="71"/>
  <c r="F777" i="71"/>
  <c r="F778" i="71"/>
  <c r="F779" i="71"/>
  <c r="F780" i="71"/>
  <c r="C781" i="71"/>
  <c r="F781" i="71" s="1"/>
  <c r="F782" i="71"/>
  <c r="F783" i="71"/>
  <c r="F784" i="71"/>
  <c r="C785" i="71"/>
  <c r="F785" i="71" s="1"/>
  <c r="C786" i="71"/>
  <c r="B786" i="71"/>
  <c r="F786" i="71"/>
  <c r="F787" i="71"/>
  <c r="F788" i="71"/>
  <c r="F789" i="71"/>
  <c r="F790" i="71"/>
  <c r="F791" i="71"/>
  <c r="F792" i="71"/>
  <c r="F793" i="71"/>
  <c r="F794" i="71"/>
  <c r="F795" i="71"/>
  <c r="F796" i="71"/>
  <c r="F797" i="71"/>
  <c r="F798" i="71"/>
  <c r="F799" i="71"/>
  <c r="F800" i="71"/>
  <c r="F801" i="71"/>
  <c r="F802" i="71"/>
  <c r="F803" i="71"/>
  <c r="F804" i="71"/>
  <c r="F805" i="71"/>
  <c r="F806" i="71"/>
  <c r="F807" i="71"/>
  <c r="F808" i="71"/>
  <c r="F809" i="71"/>
  <c r="F810" i="71"/>
  <c r="C811" i="71"/>
  <c r="F811" i="71" s="1"/>
  <c r="F812" i="71"/>
  <c r="F813" i="71"/>
  <c r="F814" i="71"/>
  <c r="F815" i="71"/>
  <c r="F816" i="71"/>
  <c r="F817" i="71"/>
  <c r="F818" i="71"/>
  <c r="C819" i="71"/>
  <c r="F819" i="71" s="1"/>
  <c r="F820" i="71"/>
  <c r="F821" i="71"/>
  <c r="F822" i="71"/>
  <c r="F823" i="71"/>
  <c r="F824" i="71"/>
  <c r="F825" i="71"/>
  <c r="F826" i="71"/>
  <c r="C827" i="71"/>
  <c r="F827" i="71"/>
  <c r="F828" i="71"/>
  <c r="F829" i="71"/>
  <c r="F830" i="71"/>
  <c r="F831" i="71"/>
  <c r="F832" i="71"/>
  <c r="F833" i="71"/>
  <c r="F834" i="71"/>
  <c r="F835" i="71"/>
  <c r="F836" i="71"/>
  <c r="F837" i="71"/>
  <c r="F838" i="71"/>
  <c r="F839" i="71"/>
  <c r="F840" i="71"/>
  <c r="F841" i="71"/>
  <c r="F842" i="71"/>
  <c r="F843" i="71"/>
  <c r="F844" i="71"/>
  <c r="F845" i="71"/>
  <c r="F846" i="71"/>
  <c r="F847" i="71"/>
  <c r="F848" i="71"/>
  <c r="F849" i="71"/>
  <c r="F850" i="71"/>
  <c r="F851" i="71"/>
  <c r="F852" i="71"/>
  <c r="F853" i="71"/>
  <c r="F854" i="71"/>
  <c r="F855" i="71"/>
  <c r="F856" i="71"/>
  <c r="F857" i="71"/>
  <c r="F858" i="71"/>
  <c r="F859" i="71"/>
  <c r="F860" i="71"/>
  <c r="F861" i="71"/>
  <c r="F862" i="71"/>
  <c r="F863" i="71"/>
  <c r="F864" i="71"/>
  <c r="F865" i="71"/>
  <c r="F866" i="71"/>
  <c r="F867" i="71"/>
  <c r="F868" i="71"/>
  <c r="C869" i="71"/>
  <c r="F869" i="71" s="1"/>
  <c r="F870" i="71"/>
  <c r="F871" i="71"/>
  <c r="F872" i="71"/>
  <c r="F873" i="71"/>
  <c r="F874" i="71"/>
  <c r="C875" i="71"/>
  <c r="F875" i="71" s="1"/>
  <c r="F876" i="71"/>
  <c r="F877" i="71"/>
  <c r="F878" i="71"/>
  <c r="F879" i="71"/>
  <c r="F880" i="71"/>
  <c r="F881" i="71"/>
  <c r="F882" i="71"/>
  <c r="F883" i="71"/>
  <c r="F884" i="71"/>
  <c r="F885" i="71"/>
  <c r="F886" i="71"/>
  <c r="F887" i="71"/>
  <c r="C888" i="71"/>
  <c r="F888" i="71" s="1"/>
  <c r="C889" i="71"/>
  <c r="F889" i="71" s="1"/>
  <c r="F890" i="71"/>
  <c r="F891" i="71"/>
  <c r="F892" i="71"/>
  <c r="F893" i="71"/>
  <c r="F894" i="71"/>
  <c r="F895" i="71"/>
  <c r="F896" i="71"/>
  <c r="F897" i="71"/>
  <c r="F898" i="71"/>
  <c r="F899" i="71"/>
  <c r="F900" i="71"/>
  <c r="F901" i="71"/>
  <c r="C902" i="71"/>
  <c r="F902" i="71" s="1"/>
  <c r="F903" i="71"/>
  <c r="F904" i="71"/>
  <c r="F905" i="71"/>
  <c r="F906" i="71"/>
  <c r="F907" i="71"/>
  <c r="F908" i="71"/>
  <c r="F909" i="71"/>
  <c r="F910" i="71"/>
  <c r="F911" i="71"/>
  <c r="F912" i="71"/>
  <c r="C913" i="71"/>
  <c r="F913" i="71" s="1"/>
  <c r="F914" i="71"/>
  <c r="F915" i="71"/>
  <c r="F916" i="71"/>
  <c r="F917" i="71"/>
  <c r="F918" i="71"/>
  <c r="F919" i="71"/>
  <c r="F920" i="71"/>
  <c r="F921" i="71"/>
  <c r="F922" i="71"/>
  <c r="F923" i="71"/>
  <c r="F924" i="71"/>
  <c r="F925" i="71"/>
  <c r="F926" i="71"/>
  <c r="F927" i="71"/>
  <c r="F928" i="71"/>
  <c r="F929" i="71"/>
  <c r="F930" i="71"/>
  <c r="F931" i="71"/>
  <c r="F932" i="71"/>
  <c r="F933" i="71"/>
  <c r="F934" i="71"/>
  <c r="F935" i="71"/>
  <c r="C936" i="71"/>
  <c r="D936" i="71" s="1"/>
  <c r="F937" i="71"/>
  <c r="F938" i="71"/>
  <c r="F939" i="71"/>
  <c r="F940" i="71"/>
  <c r="F941" i="71"/>
  <c r="F942" i="71"/>
  <c r="F943" i="71"/>
  <c r="C944" i="71"/>
  <c r="F944" i="71" s="1"/>
  <c r="F945" i="71"/>
  <c r="F946" i="71"/>
  <c r="F947" i="71"/>
  <c r="F948" i="71"/>
  <c r="F949" i="71"/>
  <c r="F950" i="71"/>
  <c r="F951" i="71"/>
  <c r="F952" i="71"/>
  <c r="F953" i="71"/>
  <c r="F954" i="71"/>
  <c r="F955" i="71"/>
  <c r="F956" i="71"/>
  <c r="F957" i="71"/>
  <c r="F958" i="71"/>
  <c r="F959" i="71"/>
  <c r="F960" i="71"/>
  <c r="F961" i="71"/>
  <c r="F962" i="71"/>
  <c r="F963" i="71"/>
  <c r="F964" i="71"/>
  <c r="F965" i="71"/>
  <c r="F966" i="71"/>
  <c r="F967" i="71"/>
  <c r="F968" i="71"/>
  <c r="F969" i="71"/>
  <c r="F970" i="71"/>
  <c r="F971" i="71"/>
  <c r="F972" i="71"/>
  <c r="F973" i="71"/>
  <c r="F974" i="71"/>
  <c r="F975" i="71"/>
  <c r="C976" i="71"/>
  <c r="F976" i="71" s="1"/>
  <c r="F977" i="71"/>
  <c r="F978" i="71"/>
  <c r="F979" i="71"/>
  <c r="F980" i="71"/>
  <c r="F981" i="71"/>
  <c r="C982" i="71"/>
  <c r="B982" i="71"/>
  <c r="F983" i="71"/>
  <c r="F984" i="71"/>
  <c r="F985" i="71"/>
  <c r="F986" i="71"/>
  <c r="F987" i="71"/>
  <c r="F988" i="71"/>
  <c r="F989" i="71"/>
  <c r="F990" i="71"/>
  <c r="F991" i="71"/>
  <c r="F992" i="71"/>
  <c r="F993" i="71"/>
  <c r="F994" i="71"/>
  <c r="F995" i="71"/>
  <c r="F996" i="71"/>
  <c r="F997" i="71"/>
  <c r="F998" i="71"/>
  <c r="F999" i="71"/>
  <c r="F1000" i="71"/>
  <c r="F1001" i="71"/>
  <c r="F1002" i="71"/>
  <c r="F1003" i="71"/>
  <c r="F1004" i="71"/>
  <c r="F1005" i="71"/>
  <c r="F1006" i="71"/>
  <c r="F1007" i="71"/>
  <c r="F1008" i="71"/>
  <c r="F1009" i="71"/>
  <c r="F1010" i="71"/>
  <c r="F1011" i="71"/>
  <c r="F1012" i="71"/>
  <c r="F1013" i="71"/>
  <c r="F1014" i="71"/>
  <c r="F1015" i="71"/>
  <c r="F1016" i="71"/>
  <c r="F1017" i="71"/>
  <c r="F1018" i="71"/>
  <c r="F1019" i="71"/>
  <c r="F1020" i="71"/>
  <c r="F1021" i="71"/>
  <c r="F1022" i="71"/>
  <c r="F1023" i="71"/>
  <c r="F1024" i="71"/>
  <c r="F1025" i="71"/>
  <c r="F1026" i="71"/>
  <c r="F1027" i="71"/>
  <c r="F1028" i="71"/>
  <c r="F1029" i="71"/>
  <c r="C1030" i="71"/>
  <c r="F1030" i="71" s="1"/>
  <c r="F1031" i="71"/>
  <c r="F1032" i="71"/>
  <c r="F1033" i="71"/>
  <c r="F1034" i="71"/>
  <c r="F1035" i="71"/>
  <c r="F1036" i="71"/>
  <c r="F1037" i="71"/>
  <c r="F1038" i="71"/>
  <c r="C1039" i="71"/>
  <c r="F1039" i="71" s="1"/>
  <c r="C1040" i="71"/>
  <c r="F1040" i="71"/>
  <c r="F1041" i="71"/>
  <c r="F1042" i="71"/>
  <c r="C1043" i="71"/>
  <c r="F1043" i="71"/>
  <c r="F1044" i="71"/>
  <c r="F1045" i="71"/>
  <c r="F1046" i="71"/>
  <c r="F1047" i="71"/>
  <c r="F1048" i="71"/>
  <c r="F1049" i="71"/>
  <c r="F1050" i="71"/>
  <c r="F1051" i="71"/>
  <c r="F1052" i="71"/>
  <c r="F1053" i="71"/>
  <c r="F1054" i="71"/>
  <c r="F1055" i="71"/>
  <c r="F1056" i="71"/>
  <c r="F1057" i="71"/>
  <c r="F1058" i="71"/>
  <c r="F1059" i="71"/>
  <c r="C1060" i="71"/>
  <c r="F1060" i="71" s="1"/>
  <c r="F1061" i="71"/>
  <c r="F1062" i="71"/>
  <c r="F1063" i="71"/>
  <c r="F1064" i="71"/>
  <c r="F1065" i="71"/>
  <c r="F1066" i="71"/>
  <c r="F1067" i="71"/>
  <c r="F1068" i="71"/>
  <c r="F1069" i="71"/>
  <c r="F1070" i="71"/>
  <c r="F1071" i="71"/>
  <c r="F1072" i="71"/>
  <c r="F1073" i="71"/>
  <c r="F1074" i="71"/>
  <c r="C1075" i="71"/>
  <c r="F1075" i="71" s="1"/>
  <c r="C1076" i="71"/>
  <c r="F1076" i="71" s="1"/>
  <c r="F1077" i="71"/>
  <c r="F1078" i="71"/>
  <c r="F1079" i="71"/>
  <c r="F1080" i="71"/>
  <c r="F1081" i="71"/>
  <c r="F1082" i="71"/>
  <c r="F1083" i="71"/>
  <c r="F1084" i="71"/>
  <c r="F1085" i="71"/>
  <c r="C1086" i="71"/>
  <c r="F1086" i="71" s="1"/>
  <c r="F1087" i="71"/>
  <c r="F1088" i="71"/>
  <c r="F1089" i="71"/>
  <c r="F1090" i="71"/>
  <c r="F1091" i="71"/>
  <c r="F1092" i="71"/>
  <c r="F1093" i="71"/>
  <c r="F1094" i="71"/>
  <c r="F1095" i="71"/>
  <c r="F1096" i="71"/>
  <c r="F1097" i="71"/>
  <c r="F1098" i="71"/>
  <c r="F1099" i="71"/>
  <c r="F1100" i="71"/>
  <c r="F1101" i="71"/>
  <c r="F1102" i="71"/>
  <c r="C1103" i="71"/>
  <c r="F1103" i="71" s="1"/>
  <c r="F1104" i="71"/>
  <c r="F1105" i="71"/>
  <c r="F1106" i="71"/>
  <c r="F1107" i="71"/>
  <c r="F1108" i="71"/>
  <c r="F1109" i="71"/>
  <c r="F1110" i="71"/>
  <c r="F1111" i="71"/>
  <c r="F1112" i="71"/>
  <c r="F1113" i="71"/>
  <c r="F1114" i="71"/>
  <c r="F1115" i="71"/>
  <c r="F1116" i="71"/>
  <c r="F1117" i="71"/>
  <c r="F1118" i="71"/>
  <c r="F1119" i="71"/>
  <c r="F1120" i="71"/>
  <c r="F1121" i="71"/>
  <c r="F1122" i="71"/>
  <c r="F1123" i="71"/>
  <c r="F1124" i="71"/>
  <c r="F1125" i="71"/>
  <c r="F1126" i="71"/>
  <c r="F1127" i="71"/>
  <c r="F1128" i="71"/>
  <c r="F1129" i="71"/>
  <c r="F1130" i="71"/>
  <c r="F1131" i="71"/>
  <c r="F1132" i="71"/>
  <c r="F1133" i="71"/>
  <c r="F1134" i="71"/>
  <c r="C1135" i="71"/>
  <c r="B1135" i="71"/>
  <c r="F1136" i="71"/>
  <c r="F1137" i="71"/>
  <c r="F1138" i="71"/>
  <c r="F1139" i="71"/>
  <c r="F1140" i="71"/>
  <c r="F1141" i="71"/>
  <c r="F1142" i="71"/>
  <c r="F1143" i="71"/>
  <c r="F1144" i="71"/>
  <c r="F1145" i="71"/>
  <c r="F1146" i="71"/>
  <c r="F1147" i="71"/>
  <c r="F1148" i="71"/>
  <c r="F1149" i="71"/>
  <c r="F1150" i="71"/>
  <c r="F1151" i="71"/>
  <c r="F1152" i="71"/>
  <c r="F1153" i="71"/>
  <c r="F1154" i="71"/>
  <c r="F1155" i="71"/>
  <c r="F1156" i="71"/>
  <c r="F1157" i="71"/>
  <c r="F1158" i="71"/>
  <c r="F1159" i="71"/>
  <c r="F1160" i="71"/>
  <c r="F1161" i="71"/>
  <c r="F1162" i="71"/>
  <c r="F1163" i="71"/>
  <c r="F1164" i="71"/>
  <c r="F1165" i="71"/>
  <c r="F1166" i="71"/>
  <c r="F1167" i="71"/>
  <c r="F1168" i="71"/>
  <c r="F1169" i="71"/>
  <c r="F1170" i="71"/>
  <c r="F1171" i="71"/>
  <c r="F1172" i="71"/>
  <c r="F1173" i="71"/>
  <c r="F1174" i="71"/>
  <c r="F1175" i="71"/>
  <c r="F1176" i="71"/>
  <c r="F1177" i="71"/>
  <c r="F1178" i="71"/>
  <c r="F1179" i="71"/>
  <c r="F1180" i="71"/>
  <c r="F1181" i="71"/>
  <c r="F1182" i="71"/>
  <c r="F1183" i="71"/>
  <c r="F1184" i="71"/>
  <c r="F1185" i="71"/>
  <c r="F1186" i="71"/>
  <c r="F1187" i="71"/>
  <c r="F1188" i="71"/>
  <c r="F1189" i="71"/>
  <c r="C1190" i="71"/>
  <c r="F1190" i="71"/>
  <c r="F1191" i="71"/>
  <c r="F1192" i="71"/>
  <c r="F1193" i="71"/>
  <c r="F1194" i="71"/>
  <c r="F1195" i="71"/>
  <c r="F1196" i="71"/>
  <c r="F1197" i="71"/>
  <c r="F1198" i="71"/>
  <c r="F1199" i="71"/>
  <c r="F1200" i="71"/>
  <c r="F1201" i="71"/>
  <c r="F1202" i="71"/>
  <c r="F1203" i="71"/>
  <c r="F1204" i="71"/>
  <c r="F1205" i="71"/>
  <c r="F1206" i="71"/>
  <c r="F1207" i="71"/>
  <c r="F1208" i="71"/>
  <c r="F1209" i="71"/>
  <c r="F1210" i="71"/>
  <c r="F1211" i="71"/>
  <c r="F1212" i="71"/>
  <c r="F1213" i="71"/>
  <c r="F1214" i="71"/>
  <c r="F1215" i="71"/>
  <c r="F1216" i="71"/>
  <c r="C1217" i="71"/>
  <c r="F1217" i="71"/>
  <c r="F1218" i="71"/>
  <c r="G1218" i="71" s="1"/>
  <c r="F1219" i="71"/>
  <c r="F1220" i="71"/>
  <c r="F1221" i="71"/>
  <c r="F1222" i="71"/>
  <c r="F1223" i="71"/>
  <c r="F1224" i="71"/>
  <c r="F1229" i="71"/>
  <c r="F1230" i="71"/>
  <c r="F1930" i="71" s="1"/>
  <c r="F1231" i="71"/>
  <c r="F1232" i="71"/>
  <c r="C1233" i="71"/>
  <c r="F1233" i="71"/>
  <c r="F1234" i="71"/>
  <c r="F1235" i="71"/>
  <c r="F1236" i="71"/>
  <c r="F1237" i="71"/>
  <c r="G1237" i="71" s="1"/>
  <c r="F1238" i="71"/>
  <c r="F1239" i="71"/>
  <c r="F1240" i="71"/>
  <c r="F1241" i="71"/>
  <c r="G1241" i="71" s="1"/>
  <c r="F1242" i="71"/>
  <c r="F1243" i="71"/>
  <c r="F1244" i="71"/>
  <c r="F1245" i="71"/>
  <c r="G1245" i="71" s="1"/>
  <c r="F1246" i="71"/>
  <c r="F1247" i="71"/>
  <c r="F1248" i="71"/>
  <c r="F1249" i="71"/>
  <c r="G1249" i="71" s="1"/>
  <c r="F1250" i="71"/>
  <c r="F1251" i="71"/>
  <c r="F1252" i="71"/>
  <c r="F1253" i="71"/>
  <c r="G1253" i="71" s="1"/>
  <c r="F1254" i="71"/>
  <c r="F1255" i="71"/>
  <c r="F1256" i="71"/>
  <c r="F1257" i="71"/>
  <c r="G1257" i="71" s="1"/>
  <c r="F1258" i="71"/>
  <c r="F1259" i="71"/>
  <c r="F1260" i="71"/>
  <c r="F1261" i="71"/>
  <c r="G1261" i="71" s="1"/>
  <c r="F1262" i="71"/>
  <c r="F1263" i="71"/>
  <c r="F1264" i="71"/>
  <c r="F1265" i="71"/>
  <c r="G1265" i="71" s="1"/>
  <c r="F1266" i="71"/>
  <c r="F1267" i="71"/>
  <c r="F1268" i="71"/>
  <c r="F1269" i="71"/>
  <c r="G1269" i="71" s="1"/>
  <c r="F1270" i="71"/>
  <c r="F1271" i="71"/>
  <c r="F1272" i="71"/>
  <c r="F1273" i="71"/>
  <c r="G1273" i="71" s="1"/>
  <c r="F1274" i="71"/>
  <c r="F1275" i="71"/>
  <c r="F1276" i="71"/>
  <c r="F1277" i="71"/>
  <c r="G1277" i="71" s="1"/>
  <c r="F1278" i="71"/>
  <c r="F1279" i="71"/>
  <c r="F1280" i="71"/>
  <c r="F1281" i="71"/>
  <c r="G1281" i="71" s="1"/>
  <c r="F1282" i="71"/>
  <c r="F1283" i="71"/>
  <c r="F1284" i="71"/>
  <c r="F1285" i="71"/>
  <c r="G1285" i="71" s="1"/>
  <c r="F1286" i="71"/>
  <c r="F1287" i="71"/>
  <c r="F1288" i="71"/>
  <c r="F1289" i="71"/>
  <c r="G1289" i="71" s="1"/>
  <c r="F1290" i="71"/>
  <c r="F1291" i="71"/>
  <c r="F1292" i="71"/>
  <c r="F1293" i="71"/>
  <c r="G1293" i="71" s="1"/>
  <c r="F1294" i="71"/>
  <c r="F1295" i="71"/>
  <c r="F1296" i="71"/>
  <c r="F1297" i="71"/>
  <c r="G1297" i="71" s="1"/>
  <c r="F1298" i="71"/>
  <c r="F1299" i="71"/>
  <c r="F1300" i="71"/>
  <c r="F1301" i="71"/>
  <c r="G1301" i="71" s="1"/>
  <c r="F1302" i="71"/>
  <c r="F1303" i="71"/>
  <c r="F1304" i="71"/>
  <c r="F1305" i="71"/>
  <c r="G1305" i="71" s="1"/>
  <c r="F1306" i="71"/>
  <c r="F1307" i="71"/>
  <c r="F1308" i="71"/>
  <c r="F1309" i="71"/>
  <c r="G1309" i="71" s="1"/>
  <c r="F1310" i="71"/>
  <c r="F1311" i="71"/>
  <c r="F1312" i="71"/>
  <c r="F1313" i="71"/>
  <c r="G1313" i="71" s="1"/>
  <c r="F1314" i="71"/>
  <c r="F1315" i="71"/>
  <c r="F1316" i="71"/>
  <c r="F1317" i="71"/>
  <c r="G1317" i="71" s="1"/>
  <c r="F1318" i="71"/>
  <c r="F1319" i="71"/>
  <c r="F1320" i="71"/>
  <c r="F1321" i="71"/>
  <c r="G1321" i="71" s="1"/>
  <c r="F1322" i="71"/>
  <c r="F1323" i="71"/>
  <c r="F1324" i="71"/>
  <c r="F1325" i="71"/>
  <c r="G1325" i="71" s="1"/>
  <c r="F1326" i="71"/>
  <c r="F1327" i="71"/>
  <c r="F1328" i="71"/>
  <c r="F1329" i="71"/>
  <c r="G1329" i="71" s="1"/>
  <c r="F1330" i="71"/>
  <c r="F1331" i="71"/>
  <c r="F1332" i="71"/>
  <c r="F1333" i="71"/>
  <c r="G1333" i="71" s="1"/>
  <c r="F1334" i="71"/>
  <c r="F1335" i="71"/>
  <c r="F1336" i="71"/>
  <c r="F1337" i="71"/>
  <c r="G1337" i="71" s="1"/>
  <c r="F1338" i="71"/>
  <c r="F1339" i="71"/>
  <c r="F1340" i="71"/>
  <c r="F1341" i="71"/>
  <c r="G1341" i="71" s="1"/>
  <c r="F1342" i="71"/>
  <c r="F1343" i="71"/>
  <c r="F1344" i="71"/>
  <c r="F1345" i="71"/>
  <c r="G1345" i="71" s="1"/>
  <c r="F1346" i="71"/>
  <c r="F1347" i="71"/>
  <c r="C1348" i="71"/>
  <c r="F1348" i="71"/>
  <c r="G1348" i="71" s="1"/>
  <c r="F1349" i="71"/>
  <c r="F1350" i="71"/>
  <c r="F1351" i="71"/>
  <c r="F1352" i="71"/>
  <c r="G1352" i="71" s="1"/>
  <c r="F1353" i="71"/>
  <c r="F1354" i="71"/>
  <c r="F1355" i="71"/>
  <c r="F1356" i="71"/>
  <c r="G1356" i="71" s="1"/>
  <c r="F1357" i="71"/>
  <c r="F1358" i="71"/>
  <c r="F1359" i="71"/>
  <c r="F1360" i="71"/>
  <c r="G1360" i="71" s="1"/>
  <c r="C1361" i="71"/>
  <c r="F1361" i="71" s="1"/>
  <c r="F1362" i="71"/>
  <c r="F1363" i="71"/>
  <c r="F1364" i="71"/>
  <c r="G1364" i="71" s="1"/>
  <c r="F1365" i="71"/>
  <c r="F1366" i="71"/>
  <c r="F1367" i="71"/>
  <c r="F1368" i="71"/>
  <c r="G1368" i="71" s="1"/>
  <c r="F1369" i="71"/>
  <c r="F1370" i="71"/>
  <c r="F1371" i="71"/>
  <c r="F1372" i="71"/>
  <c r="G1372" i="71" s="1"/>
  <c r="C1373" i="71"/>
  <c r="F1373" i="71" s="1"/>
  <c r="F1374" i="71"/>
  <c r="F1375" i="71"/>
  <c r="F1376" i="71"/>
  <c r="F1377" i="71"/>
  <c r="F1378" i="71"/>
  <c r="F1379" i="71"/>
  <c r="F1380" i="71"/>
  <c r="F1381" i="71"/>
  <c r="F1382" i="71"/>
  <c r="F1383" i="71"/>
  <c r="F1384" i="71"/>
  <c r="F1385" i="71"/>
  <c r="F1386" i="71"/>
  <c r="F1387" i="71"/>
  <c r="F1388" i="71"/>
  <c r="C1389" i="71"/>
  <c r="F1389" i="71" s="1"/>
  <c r="F1390" i="71"/>
  <c r="F1391" i="71"/>
  <c r="F1392" i="71"/>
  <c r="C1393" i="71"/>
  <c r="F1393" i="71"/>
  <c r="C1394" i="71"/>
  <c r="F1394" i="71" s="1"/>
  <c r="F1395" i="71"/>
  <c r="F1396" i="71"/>
  <c r="F1397" i="71"/>
  <c r="F1398" i="71"/>
  <c r="F1399" i="71"/>
  <c r="F1400" i="71"/>
  <c r="F1401" i="71"/>
  <c r="F1402" i="71"/>
  <c r="F1403" i="71"/>
  <c r="F1404" i="71"/>
  <c r="F1405" i="71"/>
  <c r="F1406" i="71"/>
  <c r="F1407" i="71"/>
  <c r="F1408" i="71"/>
  <c r="C1409" i="71"/>
  <c r="F1409" i="71" s="1"/>
  <c r="F1410" i="71"/>
  <c r="F1411" i="71"/>
  <c r="F1412" i="71"/>
  <c r="F1413" i="71"/>
  <c r="F1414" i="71"/>
  <c r="F1415" i="71"/>
  <c r="F1416" i="71"/>
  <c r="F1417" i="71"/>
  <c r="F1418" i="71"/>
  <c r="F1419" i="71"/>
  <c r="F1420" i="71"/>
  <c r="F1421" i="71"/>
  <c r="F1422" i="71"/>
  <c r="F1423" i="71"/>
  <c r="F1424" i="71"/>
  <c r="C1425" i="71"/>
  <c r="F1425" i="71"/>
  <c r="F1426" i="71"/>
  <c r="F1427" i="71"/>
  <c r="F1428" i="71"/>
  <c r="C1429" i="71"/>
  <c r="F1429" i="71" s="1"/>
  <c r="F1430" i="71"/>
  <c r="F1431" i="71"/>
  <c r="F1432" i="71"/>
  <c r="C1433" i="71"/>
  <c r="F1433" i="71" s="1"/>
  <c r="F1434" i="71"/>
  <c r="F1435" i="71"/>
  <c r="F1436" i="71"/>
  <c r="C1437" i="71"/>
  <c r="F1437" i="71" s="1"/>
  <c r="F1438" i="71"/>
  <c r="F1439" i="71"/>
  <c r="F1440" i="71"/>
  <c r="F1441" i="71"/>
  <c r="F1442" i="71"/>
  <c r="C1443" i="71"/>
  <c r="F1443" i="71" s="1"/>
  <c r="F1444" i="71"/>
  <c r="F1445" i="71"/>
  <c r="C1446" i="71"/>
  <c r="F1446" i="71" s="1"/>
  <c r="C1447" i="71"/>
  <c r="F1447" i="71"/>
  <c r="F1448" i="71"/>
  <c r="F1449" i="71"/>
  <c r="F1450" i="71"/>
  <c r="F1451" i="71"/>
  <c r="F1452" i="71"/>
  <c r="F1453" i="71"/>
  <c r="C1454" i="71"/>
  <c r="F1454" i="71"/>
  <c r="F1455" i="71"/>
  <c r="F1456" i="71"/>
  <c r="F1457" i="71"/>
  <c r="C1458" i="71"/>
  <c r="F1458" i="71" s="1"/>
  <c r="F1459" i="71"/>
  <c r="F1460" i="71"/>
  <c r="F1461" i="71"/>
  <c r="F1462" i="71"/>
  <c r="F1463" i="71"/>
  <c r="F1464" i="71"/>
  <c r="F1465" i="71"/>
  <c r="F1466" i="71"/>
  <c r="F1467" i="71"/>
  <c r="F1468" i="71"/>
  <c r="F1469" i="71"/>
  <c r="F1470" i="71"/>
  <c r="F1471" i="71"/>
  <c r="F1472" i="71"/>
  <c r="F1473" i="71"/>
  <c r="F1474" i="71"/>
  <c r="F1475" i="71"/>
  <c r="F1476" i="71"/>
  <c r="F1477" i="71"/>
  <c r="F1478" i="71"/>
  <c r="F1479" i="71"/>
  <c r="F1480" i="71"/>
  <c r="F1481" i="71"/>
  <c r="F1482" i="71"/>
  <c r="F1483" i="71"/>
  <c r="F1484" i="71"/>
  <c r="F1485" i="71"/>
  <c r="F1486" i="71"/>
  <c r="F1487" i="71"/>
  <c r="F1488" i="71"/>
  <c r="F1489" i="71"/>
  <c r="F1490" i="71"/>
  <c r="F1491" i="71"/>
  <c r="F1492" i="71"/>
  <c r="F1493" i="71"/>
  <c r="F1494" i="71"/>
  <c r="F1495" i="71"/>
  <c r="F1496" i="71"/>
  <c r="F1497" i="71"/>
  <c r="F1498" i="71"/>
  <c r="F1499" i="71"/>
  <c r="F1500" i="71"/>
  <c r="F1501" i="71"/>
  <c r="C1502" i="71"/>
  <c r="F1502" i="71" s="1"/>
  <c r="F1503" i="71"/>
  <c r="F1504" i="71"/>
  <c r="F1505" i="71"/>
  <c r="F1506" i="71"/>
  <c r="F1507" i="71"/>
  <c r="F1508" i="71"/>
  <c r="F1509" i="71"/>
  <c r="F1510" i="71"/>
  <c r="F1511" i="71"/>
  <c r="F1512" i="71"/>
  <c r="F1513" i="71"/>
  <c r="F1514" i="71"/>
  <c r="F1515" i="71"/>
  <c r="F1516" i="71"/>
  <c r="F1517" i="71"/>
  <c r="F1518" i="71"/>
  <c r="F1519" i="71"/>
  <c r="F1520" i="71"/>
  <c r="F1521" i="71"/>
  <c r="F1522" i="71"/>
  <c r="F1523" i="71"/>
  <c r="F1524" i="71"/>
  <c r="F1525" i="71"/>
  <c r="F1526" i="71"/>
  <c r="F1527" i="71"/>
  <c r="F1528" i="71"/>
  <c r="F1529" i="71"/>
  <c r="F1530" i="71"/>
  <c r="F1531" i="71"/>
  <c r="F1532" i="71"/>
  <c r="F1533" i="71"/>
  <c r="F1534" i="71"/>
  <c r="C1535" i="71"/>
  <c r="F1535" i="71"/>
  <c r="F1536" i="71"/>
  <c r="C1537" i="71"/>
  <c r="F1537" i="71" s="1"/>
  <c r="F1538" i="71"/>
  <c r="C1539" i="71"/>
  <c r="F1539" i="71" s="1"/>
  <c r="F1540" i="71"/>
  <c r="F1541" i="71"/>
  <c r="C1542" i="71"/>
  <c r="F1543" i="71"/>
  <c r="F1544" i="71"/>
  <c r="F1545" i="71"/>
  <c r="C1546" i="71"/>
  <c r="F1546" i="71"/>
  <c r="F1547" i="71"/>
  <c r="C1548" i="71"/>
  <c r="F1549" i="71"/>
  <c r="F1550" i="71"/>
  <c r="F1551" i="71"/>
  <c r="F1552" i="71"/>
  <c r="F1553" i="71"/>
  <c r="F1554" i="71"/>
  <c r="F1555" i="71"/>
  <c r="C1556" i="71"/>
  <c r="F1556" i="71" s="1"/>
  <c r="F1557" i="71"/>
  <c r="F1558" i="71"/>
  <c r="F1559" i="71"/>
  <c r="F1560" i="71"/>
  <c r="F1561" i="71"/>
  <c r="F1562" i="71"/>
  <c r="F1563" i="71"/>
  <c r="F1564" i="71"/>
  <c r="F1565" i="71"/>
  <c r="F1566" i="71"/>
  <c r="F1567" i="71"/>
  <c r="F1568" i="71"/>
  <c r="F1569" i="71"/>
  <c r="F1570" i="71"/>
  <c r="C1571" i="71"/>
  <c r="F1571" i="71" s="1"/>
  <c r="F1572" i="71"/>
  <c r="F1573" i="71"/>
  <c r="G1573" i="71" s="1"/>
  <c r="F1574" i="71"/>
  <c r="F1575" i="71"/>
  <c r="F1576" i="71"/>
  <c r="C1577" i="71"/>
  <c r="F1578" i="71"/>
  <c r="F1579" i="71"/>
  <c r="F1580" i="71"/>
  <c r="F1581" i="71"/>
  <c r="F1582" i="71"/>
  <c r="F1583" i="71"/>
  <c r="F1584" i="71"/>
  <c r="F1585" i="71"/>
  <c r="F1586" i="71"/>
  <c r="C1587" i="71"/>
  <c r="F1587" i="71"/>
  <c r="F1588" i="71"/>
  <c r="F1589" i="71"/>
  <c r="C1590" i="71"/>
  <c r="F1590" i="71"/>
  <c r="F1591" i="71"/>
  <c r="F1592" i="71"/>
  <c r="F1593" i="71"/>
  <c r="F1594" i="71"/>
  <c r="F1595" i="71"/>
  <c r="F1596" i="71"/>
  <c r="F1597" i="71"/>
  <c r="F1598" i="71"/>
  <c r="F1599" i="71"/>
  <c r="F1600" i="71"/>
  <c r="F1601" i="71"/>
  <c r="F1602" i="71"/>
  <c r="F1603" i="71"/>
  <c r="F1604" i="71"/>
  <c r="C1605" i="71"/>
  <c r="F1605" i="71"/>
  <c r="F1606" i="71"/>
  <c r="F1607" i="71"/>
  <c r="F1608" i="71"/>
  <c r="F1609" i="71"/>
  <c r="F1610" i="71"/>
  <c r="F1611" i="71"/>
  <c r="F1612" i="71"/>
  <c r="F1613" i="71"/>
  <c r="F1614" i="71"/>
  <c r="F1615" i="71"/>
  <c r="F1616" i="71"/>
  <c r="F1617" i="71"/>
  <c r="B1618" i="71"/>
  <c r="F1619" i="71"/>
  <c r="F1620" i="71"/>
  <c r="F1621" i="71"/>
  <c r="F1622" i="71"/>
  <c r="F1623" i="71"/>
  <c r="F1624" i="71"/>
  <c r="F1625" i="71"/>
  <c r="F1626" i="71"/>
  <c r="F1627" i="71"/>
  <c r="F1628" i="71"/>
  <c r="F1629" i="71"/>
  <c r="F1630" i="71"/>
  <c r="F1631" i="71"/>
  <c r="F1632" i="71"/>
  <c r="F1633" i="71"/>
  <c r="F1634" i="71"/>
  <c r="F1635" i="71"/>
  <c r="F1636" i="71"/>
  <c r="F1637" i="71"/>
  <c r="F1638" i="71"/>
  <c r="F1639" i="71"/>
  <c r="F1640" i="71"/>
  <c r="F1641" i="71"/>
  <c r="F1642" i="71"/>
  <c r="F1643" i="71"/>
  <c r="F1644" i="71"/>
  <c r="F1645" i="71"/>
  <c r="F1646" i="71"/>
  <c r="F1647" i="71"/>
  <c r="B1648" i="71"/>
  <c r="F1648" i="71" s="1"/>
  <c r="F1649" i="71"/>
  <c r="F1650" i="71"/>
  <c r="F1651" i="71"/>
  <c r="F1652" i="71"/>
  <c r="F1653" i="71"/>
  <c r="F1654" i="71"/>
  <c r="F1655" i="71"/>
  <c r="F1656" i="71"/>
  <c r="F1657" i="71"/>
  <c r="F1658" i="71"/>
  <c r="F1659" i="71"/>
  <c r="F1660" i="71"/>
  <c r="F1661" i="71"/>
  <c r="F1662" i="71"/>
  <c r="F1663" i="71"/>
  <c r="F1664" i="71"/>
  <c r="F1665" i="71"/>
  <c r="F1666" i="71"/>
  <c r="F1667" i="71"/>
  <c r="F1668" i="71"/>
  <c r="F1669" i="71"/>
  <c r="F1670" i="71"/>
  <c r="F1671" i="71"/>
  <c r="F1672" i="71"/>
  <c r="F1673" i="71"/>
  <c r="F1674" i="71"/>
  <c r="F1675" i="71"/>
  <c r="F1676" i="71"/>
  <c r="F1677" i="71"/>
  <c r="F1678" i="71"/>
  <c r="F1679" i="71"/>
  <c r="F1680" i="71"/>
  <c r="F1681" i="71"/>
  <c r="F1682" i="71"/>
  <c r="F1683" i="71"/>
  <c r="F1684" i="71"/>
  <c r="F1685" i="71"/>
  <c r="F1686" i="71"/>
  <c r="F1687" i="71"/>
  <c r="F1688" i="71"/>
  <c r="F1689" i="71"/>
  <c r="F1690" i="71"/>
  <c r="F1691" i="71"/>
  <c r="F1692" i="71"/>
  <c r="F1693" i="71"/>
  <c r="F1694" i="71"/>
  <c r="F1695" i="71"/>
  <c r="F1696" i="71"/>
  <c r="F1697" i="71"/>
  <c r="F1698" i="71"/>
  <c r="F1699" i="71"/>
  <c r="F1700" i="71"/>
  <c r="F1701" i="71"/>
  <c r="F1702" i="71"/>
  <c r="F1703" i="71"/>
  <c r="F1704" i="71"/>
  <c r="F1705" i="71"/>
  <c r="F1706" i="71"/>
  <c r="F1707" i="71"/>
  <c r="F1708" i="71"/>
  <c r="F1709" i="71"/>
  <c r="F1710" i="71"/>
  <c r="F1711" i="71"/>
  <c r="F1712" i="71"/>
  <c r="F1713" i="71"/>
  <c r="F1714" i="71"/>
  <c r="F1715" i="71"/>
  <c r="F1716" i="71"/>
  <c r="F1717" i="71"/>
  <c r="F1718" i="71"/>
  <c r="F1719" i="71"/>
  <c r="F1720" i="71"/>
  <c r="F1721" i="71"/>
  <c r="F1722" i="71"/>
  <c r="F1723" i="71"/>
  <c r="F1724" i="71"/>
  <c r="F1725" i="71"/>
  <c r="F1726" i="71"/>
  <c r="F1727" i="71"/>
  <c r="F1728" i="71"/>
  <c r="F1729" i="71"/>
  <c r="F1730" i="71"/>
  <c r="F1731" i="71"/>
  <c r="F1732" i="71"/>
  <c r="C1733" i="71"/>
  <c r="F1734" i="71"/>
  <c r="F1735" i="71"/>
  <c r="F1736" i="71"/>
  <c r="F1737" i="71"/>
  <c r="F1738" i="71"/>
  <c r="F1739" i="71"/>
  <c r="F1740" i="71"/>
  <c r="F1741" i="71"/>
  <c r="F1742" i="71"/>
  <c r="F1743" i="71"/>
  <c r="F1744" i="71"/>
  <c r="F1745" i="71"/>
  <c r="F1746" i="71"/>
  <c r="F1747" i="71"/>
  <c r="F1748" i="71"/>
  <c r="F1749" i="71"/>
  <c r="F1750" i="71"/>
  <c r="F1751" i="71"/>
  <c r="F1752" i="71"/>
  <c r="F1753" i="71"/>
  <c r="F1754" i="71"/>
  <c r="F1755" i="71"/>
  <c r="F1756" i="71"/>
  <c r="F1757" i="71"/>
  <c r="F1758" i="71"/>
  <c r="F1759" i="71"/>
  <c r="F1760" i="71"/>
  <c r="F1761" i="71"/>
  <c r="F1762" i="71"/>
  <c r="F1763" i="71"/>
  <c r="F1764" i="71"/>
  <c r="F1765" i="71"/>
  <c r="F1766" i="71"/>
  <c r="F1767" i="71"/>
  <c r="F1768" i="71"/>
  <c r="F1769" i="71"/>
  <c r="F1770" i="71"/>
  <c r="F1771" i="71"/>
  <c r="F1772" i="71"/>
  <c r="F1773" i="71"/>
  <c r="F1774" i="71"/>
  <c r="F1775" i="71"/>
  <c r="F1776" i="71"/>
  <c r="F1777" i="71"/>
  <c r="F1778" i="71"/>
  <c r="F1779" i="71"/>
  <c r="F1780" i="71"/>
  <c r="F1781" i="71"/>
  <c r="F1782" i="71"/>
  <c r="F1783" i="71"/>
  <c r="F1784" i="71"/>
  <c r="F1785" i="71"/>
  <c r="F1786" i="71"/>
  <c r="F1787" i="71"/>
  <c r="F1788" i="71"/>
  <c r="F1789" i="71"/>
  <c r="F1790" i="71"/>
  <c r="F1791" i="71"/>
  <c r="F1792" i="71"/>
  <c r="F1793" i="71"/>
  <c r="F1794" i="71"/>
  <c r="F1795" i="71"/>
  <c r="F1796" i="71"/>
  <c r="F1797" i="71"/>
  <c r="F1798" i="71"/>
  <c r="F1799" i="71"/>
  <c r="F1800" i="71"/>
  <c r="F1801" i="71"/>
  <c r="F1802" i="71"/>
  <c r="F1803" i="71"/>
  <c r="F1804" i="71"/>
  <c r="F1805" i="71"/>
  <c r="F1806" i="71"/>
  <c r="F1807" i="71"/>
  <c r="F1808" i="71"/>
  <c r="F1809" i="71"/>
  <c r="F1810" i="71"/>
  <c r="F1811" i="71"/>
  <c r="F1812" i="71"/>
  <c r="F1813" i="71"/>
  <c r="F1814" i="71"/>
  <c r="F1815" i="71"/>
  <c r="F1816" i="71"/>
  <c r="F1817" i="71"/>
  <c r="F1818" i="71"/>
  <c r="F1819" i="71"/>
  <c r="F1820" i="71"/>
  <c r="F1821" i="71"/>
  <c r="F1822" i="71"/>
  <c r="F1823" i="71"/>
  <c r="F1824" i="71"/>
  <c r="F1825" i="71"/>
  <c r="F1826" i="71"/>
  <c r="F1827" i="71"/>
  <c r="F1828" i="71"/>
  <c r="F1829" i="71"/>
  <c r="F1830" i="71"/>
  <c r="F1831" i="71"/>
  <c r="F1832" i="71"/>
  <c r="F1833" i="71"/>
  <c r="F1834" i="71"/>
  <c r="F1835" i="71"/>
  <c r="F1836" i="71"/>
  <c r="F1837" i="71"/>
  <c r="C1838" i="71"/>
  <c r="F1838" i="71" s="1"/>
  <c r="F1839" i="71"/>
  <c r="F1840" i="71"/>
  <c r="F1841" i="71"/>
  <c r="F1842" i="71"/>
  <c r="F1843" i="71"/>
  <c r="F1844" i="71"/>
  <c r="F1845" i="71"/>
  <c r="F1846" i="71"/>
  <c r="F1847" i="71"/>
  <c r="F1848" i="71"/>
  <c r="F1849" i="71"/>
  <c r="F1850" i="71"/>
  <c r="F1851" i="71"/>
  <c r="F1852" i="71"/>
  <c r="B1853" i="71"/>
  <c r="F1853" i="71" s="1"/>
  <c r="F1854" i="71"/>
  <c r="F1855" i="71"/>
  <c r="F1856" i="71"/>
  <c r="F1857" i="71"/>
  <c r="C1858" i="71"/>
  <c r="F1858" i="71"/>
  <c r="F1859" i="71"/>
  <c r="G1859" i="71" s="1"/>
  <c r="F1860" i="71"/>
  <c r="F1861" i="71"/>
  <c r="F1862" i="71"/>
  <c r="F1863" i="71"/>
  <c r="F1864" i="71"/>
  <c r="F1865" i="71"/>
  <c r="F1866" i="71"/>
  <c r="F1867" i="71"/>
  <c r="F1868" i="71"/>
  <c r="F1869" i="71"/>
  <c r="F1870" i="71"/>
  <c r="C1871" i="71"/>
  <c r="C1872" i="71"/>
  <c r="F1872" i="71" s="1"/>
  <c r="F1873" i="71"/>
  <c r="F1874" i="71"/>
  <c r="F1875" i="71"/>
  <c r="F1876" i="71"/>
  <c r="F1877" i="71"/>
  <c r="F1878" i="71"/>
  <c r="F1879" i="71"/>
  <c r="F1880" i="71"/>
  <c r="F1881" i="71"/>
  <c r="F1882" i="71"/>
  <c r="F1883" i="71"/>
  <c r="F1884" i="71"/>
  <c r="F1885" i="71"/>
  <c r="F1886" i="71"/>
  <c r="F1887" i="71"/>
  <c r="F1888" i="71"/>
  <c r="F1889" i="71"/>
  <c r="F1890" i="71"/>
  <c r="F1891" i="71"/>
  <c r="F1892" i="71"/>
  <c r="C1893" i="71"/>
  <c r="F1893" i="71" s="1"/>
  <c r="F1894" i="71"/>
  <c r="F1895" i="71"/>
  <c r="F1896" i="71"/>
  <c r="F1897" i="71"/>
  <c r="F1898" i="71"/>
  <c r="F1899" i="71"/>
  <c r="F1900" i="71"/>
  <c r="F1901" i="71"/>
  <c r="C1902" i="71"/>
  <c r="F1903" i="71"/>
  <c r="F1904" i="71"/>
  <c r="F1905" i="71"/>
  <c r="F1906" i="71"/>
  <c r="F1907" i="71"/>
  <c r="F1908" i="71"/>
  <c r="F1909" i="71"/>
  <c r="E2" i="71"/>
  <c r="E3" i="71"/>
  <c r="E4" i="71"/>
  <c r="E5" i="71"/>
  <c r="G5" i="71" s="1"/>
  <c r="E6" i="71"/>
  <c r="E7" i="71"/>
  <c r="E8" i="71"/>
  <c r="E9" i="71"/>
  <c r="G9" i="71" s="1"/>
  <c r="E10" i="71"/>
  <c r="E11" i="71"/>
  <c r="E12" i="71"/>
  <c r="E13" i="71"/>
  <c r="G13" i="71" s="1"/>
  <c r="E14" i="71"/>
  <c r="E15" i="71"/>
  <c r="E16" i="71"/>
  <c r="E17" i="71"/>
  <c r="G17" i="71" s="1"/>
  <c r="E18" i="71"/>
  <c r="E19" i="71"/>
  <c r="E20" i="71"/>
  <c r="E21" i="71"/>
  <c r="E22" i="71"/>
  <c r="E23" i="71"/>
  <c r="E24" i="71"/>
  <c r="E25" i="71"/>
  <c r="E26" i="71"/>
  <c r="E27" i="71"/>
  <c r="E28" i="71"/>
  <c r="E29" i="71"/>
  <c r="G29" i="71" s="1"/>
  <c r="E30" i="71"/>
  <c r="E31" i="71"/>
  <c r="E32" i="71"/>
  <c r="E33" i="71"/>
  <c r="G33" i="71" s="1"/>
  <c r="E34" i="71"/>
  <c r="E35" i="71"/>
  <c r="E36" i="71"/>
  <c r="E37" i="71"/>
  <c r="G37" i="71" s="1"/>
  <c r="E38" i="71"/>
  <c r="E39" i="71"/>
  <c r="E40" i="71"/>
  <c r="E41" i="71"/>
  <c r="G41" i="71" s="1"/>
  <c r="E42" i="71"/>
  <c r="E43" i="71"/>
  <c r="E45" i="71"/>
  <c r="G45" i="71" s="1"/>
  <c r="E46" i="71"/>
  <c r="E47" i="71"/>
  <c r="E49" i="71"/>
  <c r="G49" i="71" s="1"/>
  <c r="E50" i="71"/>
  <c r="E51" i="71"/>
  <c r="E52" i="71"/>
  <c r="E53" i="71"/>
  <c r="G53" i="71" s="1"/>
  <c r="E54" i="71"/>
  <c r="E56" i="71"/>
  <c r="E57" i="71"/>
  <c r="E58" i="71"/>
  <c r="G58" i="71" s="1"/>
  <c r="E59" i="71"/>
  <c r="E60" i="71"/>
  <c r="E61" i="71"/>
  <c r="E62" i="71"/>
  <c r="G62" i="71" s="1"/>
  <c r="E63" i="71"/>
  <c r="E64" i="71"/>
  <c r="E65" i="71"/>
  <c r="E66" i="71"/>
  <c r="G66" i="71" s="1"/>
  <c r="E67" i="71"/>
  <c r="E68" i="71"/>
  <c r="E69" i="71"/>
  <c r="E70" i="71"/>
  <c r="G70" i="71" s="1"/>
  <c r="E71" i="71"/>
  <c r="E72" i="71"/>
  <c r="E73" i="71"/>
  <c r="E74" i="71"/>
  <c r="G74" i="71" s="1"/>
  <c r="E75" i="71"/>
  <c r="E76" i="71"/>
  <c r="E77" i="71"/>
  <c r="E78" i="71"/>
  <c r="G78" i="71" s="1"/>
  <c r="E79" i="71"/>
  <c r="E80" i="71"/>
  <c r="E81" i="71"/>
  <c r="E82" i="71"/>
  <c r="G82" i="71" s="1"/>
  <c r="E83" i="71"/>
  <c r="E84" i="71"/>
  <c r="E86" i="71"/>
  <c r="G86" i="71" s="1"/>
  <c r="E87" i="71"/>
  <c r="E88" i="71"/>
  <c r="E89" i="71"/>
  <c r="E90" i="71"/>
  <c r="G90" i="71" s="1"/>
  <c r="E91" i="71"/>
  <c r="E92" i="71"/>
  <c r="E93" i="71"/>
  <c r="E94" i="71"/>
  <c r="G94" i="71" s="1"/>
  <c r="E95" i="71"/>
  <c r="E96" i="71"/>
  <c r="E97" i="71"/>
  <c r="E98" i="71"/>
  <c r="G98" i="71" s="1"/>
  <c r="E99" i="71"/>
  <c r="E100" i="71"/>
  <c r="E101" i="71"/>
  <c r="E102" i="71"/>
  <c r="G102" i="71" s="1"/>
  <c r="E103" i="71"/>
  <c r="E104" i="71"/>
  <c r="E105" i="71"/>
  <c r="E106" i="71"/>
  <c r="G106" i="71" s="1"/>
  <c r="E107" i="71"/>
  <c r="E108" i="71"/>
  <c r="E110" i="71"/>
  <c r="G110" i="71" s="1"/>
  <c r="E111" i="71"/>
  <c r="E112" i="71"/>
  <c r="E113" i="71"/>
  <c r="E114" i="71"/>
  <c r="G114" i="71" s="1"/>
  <c r="E115" i="71"/>
  <c r="E116" i="71"/>
  <c r="E117" i="71"/>
  <c r="E118" i="71"/>
  <c r="G118" i="71" s="1"/>
  <c r="E119" i="71"/>
  <c r="E120" i="71"/>
  <c r="E121" i="71"/>
  <c r="E122" i="71"/>
  <c r="G122" i="71" s="1"/>
  <c r="E123" i="71"/>
  <c r="E124" i="71"/>
  <c r="E125" i="71"/>
  <c r="E126" i="71"/>
  <c r="G126" i="71" s="1"/>
  <c r="E127" i="71"/>
  <c r="G127" i="71" s="1"/>
  <c r="E128" i="71"/>
  <c r="E129" i="71"/>
  <c r="E130" i="71"/>
  <c r="G130" i="71" s="1"/>
  <c r="E131" i="71"/>
  <c r="G131" i="71" s="1"/>
  <c r="E132" i="71"/>
  <c r="E133" i="71"/>
  <c r="E134" i="71"/>
  <c r="G134" i="71" s="1"/>
  <c r="E135" i="71"/>
  <c r="G135" i="71" s="1"/>
  <c r="E136" i="71"/>
  <c r="E137" i="71"/>
  <c r="E138" i="71"/>
  <c r="G138" i="71" s="1"/>
  <c r="E139" i="71"/>
  <c r="E140" i="71"/>
  <c r="E141" i="71"/>
  <c r="E142" i="71"/>
  <c r="G142" i="71" s="1"/>
  <c r="E143" i="71"/>
  <c r="G143" i="71" s="1"/>
  <c r="E144" i="71"/>
  <c r="E145" i="71"/>
  <c r="E146" i="71"/>
  <c r="G146" i="71" s="1"/>
  <c r="E147" i="71"/>
  <c r="G147" i="71" s="1"/>
  <c r="E148" i="71"/>
  <c r="E149" i="71"/>
  <c r="E150" i="71"/>
  <c r="G150" i="71" s="1"/>
  <c r="E151" i="71"/>
  <c r="G151" i="71" s="1"/>
  <c r="E152" i="71"/>
  <c r="E153" i="71"/>
  <c r="E154" i="71"/>
  <c r="G154" i="71" s="1"/>
  <c r="E155" i="71"/>
  <c r="E157" i="71"/>
  <c r="E158" i="71"/>
  <c r="G158" i="71" s="1"/>
  <c r="E159" i="71"/>
  <c r="E160" i="71"/>
  <c r="E161" i="71"/>
  <c r="E162" i="71"/>
  <c r="G162" i="71" s="1"/>
  <c r="E163" i="71"/>
  <c r="E164" i="71"/>
  <c r="E165" i="71"/>
  <c r="E166" i="71"/>
  <c r="G166" i="71" s="1"/>
  <c r="E167" i="71"/>
  <c r="E168" i="71"/>
  <c r="E169" i="71"/>
  <c r="E170" i="71"/>
  <c r="G170" i="71" s="1"/>
  <c r="E172" i="71"/>
  <c r="E173" i="71"/>
  <c r="E174" i="71"/>
  <c r="G174" i="71" s="1"/>
  <c r="E175" i="71"/>
  <c r="E176" i="71"/>
  <c r="E178" i="71"/>
  <c r="G178" i="71" s="1"/>
  <c r="E179" i="71"/>
  <c r="E180" i="71"/>
  <c r="E181" i="71"/>
  <c r="E182" i="71"/>
  <c r="G182" i="71" s="1"/>
  <c r="E183" i="71"/>
  <c r="E184" i="71"/>
  <c r="E185" i="71"/>
  <c r="E186" i="71"/>
  <c r="G186" i="71" s="1"/>
  <c r="E187" i="71"/>
  <c r="E188" i="71"/>
  <c r="E189" i="71"/>
  <c r="E190" i="71"/>
  <c r="G190" i="71" s="1"/>
  <c r="E191" i="71"/>
  <c r="E192" i="71"/>
  <c r="E193" i="71"/>
  <c r="E194" i="71"/>
  <c r="G194" i="71" s="1"/>
  <c r="E195" i="71"/>
  <c r="E196" i="71"/>
  <c r="E197" i="71"/>
  <c r="E198" i="71"/>
  <c r="G198" i="71" s="1"/>
  <c r="E199" i="71"/>
  <c r="E200" i="71"/>
  <c r="E201" i="71"/>
  <c r="E202" i="71"/>
  <c r="G202" i="71" s="1"/>
  <c r="E203" i="71"/>
  <c r="E204" i="71"/>
  <c r="E205" i="71"/>
  <c r="E206" i="71"/>
  <c r="G206" i="71" s="1"/>
  <c r="E207" i="71"/>
  <c r="E208" i="71"/>
  <c r="E209" i="71"/>
  <c r="E210" i="71"/>
  <c r="G210" i="71" s="1"/>
  <c r="E211" i="71"/>
  <c r="E212" i="71"/>
  <c r="E213" i="71"/>
  <c r="E214" i="71"/>
  <c r="G214" i="71" s="1"/>
  <c r="E215" i="71"/>
  <c r="E216" i="71"/>
  <c r="E217" i="71"/>
  <c r="E218" i="71"/>
  <c r="G218" i="71" s="1"/>
  <c r="E219" i="71"/>
  <c r="E220" i="71"/>
  <c r="E221" i="71"/>
  <c r="E222" i="71"/>
  <c r="G222" i="71" s="1"/>
  <c r="E223" i="71"/>
  <c r="E224" i="71"/>
  <c r="E225" i="71"/>
  <c r="E226" i="71"/>
  <c r="G226" i="71" s="1"/>
  <c r="E227" i="71"/>
  <c r="E229" i="71"/>
  <c r="E230" i="71"/>
  <c r="E231" i="71"/>
  <c r="E232" i="71"/>
  <c r="E233" i="71"/>
  <c r="E234" i="71"/>
  <c r="E235" i="71"/>
  <c r="E236" i="71"/>
  <c r="E237" i="71"/>
  <c r="E238" i="71"/>
  <c r="E240" i="71"/>
  <c r="E241" i="71"/>
  <c r="E242" i="71"/>
  <c r="E243" i="71"/>
  <c r="E244" i="71"/>
  <c r="E245" i="71"/>
  <c r="E246" i="71"/>
  <c r="E247" i="71"/>
  <c r="E248" i="71"/>
  <c r="E250" i="71"/>
  <c r="E251" i="71"/>
  <c r="E252" i="71"/>
  <c r="E253" i="71"/>
  <c r="E254" i="71"/>
  <c r="E255" i="71"/>
  <c r="E256" i="71"/>
  <c r="E257" i="71"/>
  <c r="E258" i="71"/>
  <c r="E259" i="71"/>
  <c r="E260" i="71"/>
  <c r="E261" i="71"/>
  <c r="E262" i="71"/>
  <c r="E263" i="71"/>
  <c r="E264" i="71"/>
  <c r="E265" i="71"/>
  <c r="E266" i="71"/>
  <c r="E267" i="71"/>
  <c r="E268" i="71"/>
  <c r="E269" i="71"/>
  <c r="E270" i="71"/>
  <c r="E271" i="71"/>
  <c r="E272" i="71"/>
  <c r="E273" i="71"/>
  <c r="E274" i="71"/>
  <c r="E275" i="71"/>
  <c r="E276" i="71"/>
  <c r="E277" i="71"/>
  <c r="E278" i="71"/>
  <c r="E279" i="71"/>
  <c r="E280" i="71"/>
  <c r="E281" i="71"/>
  <c r="E282" i="71"/>
  <c r="E283" i="71"/>
  <c r="E284" i="71"/>
  <c r="E285" i="71"/>
  <c r="E286" i="71"/>
  <c r="E287" i="71"/>
  <c r="E288" i="71"/>
  <c r="E289" i="71"/>
  <c r="E290" i="71"/>
  <c r="E291" i="71"/>
  <c r="E292" i="71"/>
  <c r="E293" i="71"/>
  <c r="E294" i="71"/>
  <c r="E295" i="71"/>
  <c r="E296" i="71"/>
  <c r="E297" i="71"/>
  <c r="E298" i="71"/>
  <c r="E299" i="71"/>
  <c r="E300" i="71"/>
  <c r="E301" i="71"/>
  <c r="E302" i="71"/>
  <c r="E1535" i="71"/>
  <c r="G1535" i="71"/>
  <c r="E1536" i="71"/>
  <c r="E1537" i="71"/>
  <c r="G1537" i="71" s="1"/>
  <c r="E1538" i="71"/>
  <c r="G1538" i="71" s="1"/>
  <c r="E1539" i="71"/>
  <c r="G1539" i="71" s="1"/>
  <c r="E1540" i="71"/>
  <c r="E1541" i="71"/>
  <c r="E1543" i="71"/>
  <c r="G1543" i="71" s="1"/>
  <c r="E1544" i="71"/>
  <c r="E1545" i="71"/>
  <c r="E1546" i="71"/>
  <c r="G1546" i="71" s="1"/>
  <c r="E1547" i="71"/>
  <c r="G1547" i="71" s="1"/>
  <c r="E1549" i="71"/>
  <c r="G1549" i="71" s="1"/>
  <c r="E1550" i="71"/>
  <c r="G1550" i="71" s="1"/>
  <c r="E1551" i="71"/>
  <c r="E1552" i="71"/>
  <c r="G1552" i="71" s="1"/>
  <c r="E1553" i="71"/>
  <c r="G1553" i="71" s="1"/>
  <c r="E1554" i="71"/>
  <c r="G1554" i="71" s="1"/>
  <c r="E1555" i="71"/>
  <c r="E1556" i="71"/>
  <c r="E1557" i="71"/>
  <c r="G1557" i="71"/>
  <c r="E1558" i="71"/>
  <c r="E1559" i="71"/>
  <c r="G1559" i="71" s="1"/>
  <c r="E1560" i="71"/>
  <c r="G1560" i="71" s="1"/>
  <c r="E1561" i="71"/>
  <c r="G1561" i="71" s="1"/>
  <c r="E1562" i="71"/>
  <c r="E1563" i="71"/>
  <c r="G1563" i="71" s="1"/>
  <c r="E1564" i="71"/>
  <c r="G1564" i="71" s="1"/>
  <c r="E1565" i="71"/>
  <c r="G1565" i="71" s="1"/>
  <c r="E1566" i="71"/>
  <c r="E1567" i="71"/>
  <c r="G1567" i="71" s="1"/>
  <c r="E1568" i="71"/>
  <c r="G1568" i="71" s="1"/>
  <c r="E1569" i="71"/>
  <c r="G1569" i="71" s="1"/>
  <c r="E1570" i="71"/>
  <c r="E1571" i="71"/>
  <c r="G1571" i="71" s="1"/>
  <c r="E1572" i="71"/>
  <c r="G1572" i="71" s="1"/>
  <c r="E1573" i="71"/>
  <c r="E1574" i="71"/>
  <c r="G1574" i="71" s="1"/>
  <c r="E1575" i="71"/>
  <c r="G1575" i="71" s="1"/>
  <c r="E1576" i="71"/>
  <c r="G1576" i="71" s="1"/>
  <c r="E1578" i="71"/>
  <c r="G1578" i="71" s="1"/>
  <c r="E1579" i="71"/>
  <c r="G1579" i="71" s="1"/>
  <c r="E1580" i="71"/>
  <c r="G1580" i="71" s="1"/>
  <c r="E1581" i="71"/>
  <c r="G1581" i="71"/>
  <c r="E1582" i="71"/>
  <c r="G1582" i="71" s="1"/>
  <c r="E1583" i="71"/>
  <c r="G1583" i="71" s="1"/>
  <c r="E1584" i="71"/>
  <c r="G1584" i="71" s="1"/>
  <c r="E1585" i="71"/>
  <c r="G1585" i="71" s="1"/>
  <c r="E1586" i="71"/>
  <c r="G1586" i="71" s="1"/>
  <c r="E1587" i="71"/>
  <c r="G1587" i="71"/>
  <c r="E1588" i="71"/>
  <c r="G1588" i="71" s="1"/>
  <c r="E1589" i="71"/>
  <c r="G1589" i="71" s="1"/>
  <c r="E1590" i="71"/>
  <c r="G1590" i="71" s="1"/>
  <c r="E1591" i="71"/>
  <c r="G1591" i="71" s="1"/>
  <c r="E1592" i="71"/>
  <c r="G1592" i="71" s="1"/>
  <c r="E1593" i="71"/>
  <c r="G1593" i="71" s="1"/>
  <c r="E1594" i="71"/>
  <c r="G1594" i="71" s="1"/>
  <c r="E1595" i="71"/>
  <c r="G1595" i="71" s="1"/>
  <c r="E1596" i="71"/>
  <c r="E1597" i="71"/>
  <c r="G1597" i="71" s="1"/>
  <c r="E1598" i="71"/>
  <c r="G1598" i="71" s="1"/>
  <c r="E1599" i="71"/>
  <c r="E1600" i="71"/>
  <c r="G1600" i="71" s="1"/>
  <c r="E1601" i="71"/>
  <c r="G1601" i="71" s="1"/>
  <c r="E1602" i="71"/>
  <c r="G1602" i="71" s="1"/>
  <c r="E1603" i="71"/>
  <c r="G1603" i="71"/>
  <c r="E1604" i="71"/>
  <c r="G1604" i="71" s="1"/>
  <c r="E1605" i="71"/>
  <c r="G1605" i="71" s="1"/>
  <c r="E1606" i="71"/>
  <c r="G1606" i="71" s="1"/>
  <c r="E1607" i="71"/>
  <c r="G1607" i="71" s="1"/>
  <c r="E1608" i="71"/>
  <c r="G1608" i="71" s="1"/>
  <c r="E1609" i="71"/>
  <c r="G1609" i="71" s="1"/>
  <c r="E1610" i="71"/>
  <c r="G1610" i="71" s="1"/>
  <c r="E1611" i="71"/>
  <c r="G1611" i="71" s="1"/>
  <c r="E1612" i="71"/>
  <c r="G1612" i="71" s="1"/>
  <c r="E1613" i="71"/>
  <c r="G1613" i="71"/>
  <c r="E1614" i="71"/>
  <c r="E1615" i="71"/>
  <c r="E1616" i="71"/>
  <c r="G1616" i="71" s="1"/>
  <c r="E1617" i="71"/>
  <c r="G1617" i="71" s="1"/>
  <c r="E1619" i="71"/>
  <c r="G1619" i="71"/>
  <c r="E1620" i="71"/>
  <c r="G1620" i="71" s="1"/>
  <c r="E1621" i="71"/>
  <c r="G1621" i="71" s="1"/>
  <c r="E1622" i="71"/>
  <c r="G1622" i="71" s="1"/>
  <c r="E1623" i="71"/>
  <c r="G1623" i="71" s="1"/>
  <c r="E1624" i="71"/>
  <c r="G1624" i="71" s="1"/>
  <c r="E1625" i="71"/>
  <c r="E1626" i="71"/>
  <c r="G1626" i="71" s="1"/>
  <c r="E1627" i="71"/>
  <c r="G1627" i="71" s="1"/>
  <c r="E1628" i="71"/>
  <c r="G1628" i="71" s="1"/>
  <c r="E1629" i="71"/>
  <c r="G1629" i="71" s="1"/>
  <c r="E1630" i="71"/>
  <c r="G1630" i="71" s="1"/>
  <c r="E1631" i="71"/>
  <c r="G1631" i="71" s="1"/>
  <c r="E1632" i="71"/>
  <c r="G1632" i="71" s="1"/>
  <c r="E1633" i="71"/>
  <c r="G1633" i="71" s="1"/>
  <c r="E1634" i="71"/>
  <c r="G1634" i="71" s="1"/>
  <c r="E1635" i="71"/>
  <c r="G1635" i="71"/>
  <c r="E1636" i="71"/>
  <c r="G1636" i="71" s="1"/>
  <c r="E1637" i="71"/>
  <c r="G1637" i="71" s="1"/>
  <c r="E1638" i="71"/>
  <c r="G1638" i="71" s="1"/>
  <c r="E1639" i="71"/>
  <c r="G1639" i="71" s="1"/>
  <c r="E1640" i="71"/>
  <c r="G1640" i="71" s="1"/>
  <c r="E1641" i="71"/>
  <c r="G1641" i="71"/>
  <c r="E1642" i="71"/>
  <c r="G1642" i="71" s="1"/>
  <c r="E1643" i="71"/>
  <c r="G1643" i="71"/>
  <c r="E1644" i="71"/>
  <c r="G1644" i="71" s="1"/>
  <c r="E1645" i="71"/>
  <c r="G1645" i="71" s="1"/>
  <c r="E1646" i="71"/>
  <c r="G1646" i="71" s="1"/>
  <c r="E1647" i="71"/>
  <c r="G1647" i="71" s="1"/>
  <c r="E1648" i="71"/>
  <c r="G1648" i="71" s="1"/>
  <c r="E1649" i="71"/>
  <c r="G1649" i="71" s="1"/>
  <c r="E1650" i="71"/>
  <c r="G1650" i="71" s="1"/>
  <c r="E1651" i="71"/>
  <c r="G1651" i="71"/>
  <c r="E1652" i="71"/>
  <c r="G1652" i="71" s="1"/>
  <c r="E1653" i="71"/>
  <c r="G1653" i="71" s="1"/>
  <c r="E1654" i="71"/>
  <c r="G1654" i="71" s="1"/>
  <c r="E1655" i="71"/>
  <c r="G1655" i="71" s="1"/>
  <c r="E1656" i="71"/>
  <c r="G1656" i="71" s="1"/>
  <c r="E1657" i="71"/>
  <c r="G1657" i="71"/>
  <c r="E1658" i="71"/>
  <c r="G1658" i="71" s="1"/>
  <c r="E1659" i="71"/>
  <c r="G1659" i="71"/>
  <c r="E1660" i="71"/>
  <c r="G1660" i="71" s="1"/>
  <c r="E1661" i="71"/>
  <c r="G1661" i="71" s="1"/>
  <c r="E1662" i="71"/>
  <c r="G1662" i="71" s="1"/>
  <c r="E1663" i="71"/>
  <c r="G1663" i="71" s="1"/>
  <c r="E1664" i="71"/>
  <c r="G1664" i="71" s="1"/>
  <c r="E1665" i="71"/>
  <c r="G1665" i="71" s="1"/>
  <c r="E1666" i="71"/>
  <c r="G1666" i="71" s="1"/>
  <c r="E1667" i="71"/>
  <c r="G1667" i="71"/>
  <c r="E1668" i="71"/>
  <c r="G1668" i="71" s="1"/>
  <c r="E1669" i="71"/>
  <c r="G1669" i="71" s="1"/>
  <c r="E1670" i="71"/>
  <c r="G1670" i="71" s="1"/>
  <c r="E1671" i="71"/>
  <c r="G1671" i="71" s="1"/>
  <c r="E1672" i="71"/>
  <c r="G1672" i="71" s="1"/>
  <c r="E1673" i="71"/>
  <c r="G1673" i="71"/>
  <c r="E1674" i="71"/>
  <c r="G1674" i="71" s="1"/>
  <c r="E1675" i="71"/>
  <c r="G1675" i="71"/>
  <c r="E1676" i="71"/>
  <c r="G1676" i="71" s="1"/>
  <c r="E1677" i="71"/>
  <c r="G1677" i="71" s="1"/>
  <c r="E1678" i="71"/>
  <c r="G1678" i="71" s="1"/>
  <c r="E1679" i="71"/>
  <c r="G1679" i="71" s="1"/>
  <c r="E1680" i="71"/>
  <c r="G1680" i="71" s="1"/>
  <c r="E1681" i="71"/>
  <c r="G1681" i="71" s="1"/>
  <c r="E1682" i="71"/>
  <c r="G1682" i="71" s="1"/>
  <c r="E1683" i="71"/>
  <c r="G1683" i="71"/>
  <c r="E1684" i="71"/>
  <c r="G1684" i="71" s="1"/>
  <c r="E1685" i="71"/>
  <c r="G1685" i="71" s="1"/>
  <c r="E1686" i="71"/>
  <c r="G1686" i="71" s="1"/>
  <c r="E1687" i="71"/>
  <c r="G1687" i="71" s="1"/>
  <c r="E1688" i="71"/>
  <c r="G1688" i="71" s="1"/>
  <c r="E1689" i="71"/>
  <c r="G1689" i="71"/>
  <c r="E1690" i="71"/>
  <c r="G1690" i="71" s="1"/>
  <c r="E1691" i="71"/>
  <c r="G1691" i="71"/>
  <c r="E1692" i="71"/>
  <c r="G1692" i="71" s="1"/>
  <c r="E1693" i="71"/>
  <c r="G1693" i="71" s="1"/>
  <c r="E1694" i="71"/>
  <c r="G1694" i="71" s="1"/>
  <c r="E1695" i="71"/>
  <c r="G1695" i="71" s="1"/>
  <c r="E1696" i="71"/>
  <c r="G1696" i="71" s="1"/>
  <c r="E1697" i="71"/>
  <c r="G1697" i="71" s="1"/>
  <c r="E1698" i="71"/>
  <c r="G1698" i="71" s="1"/>
  <c r="E1699" i="71"/>
  <c r="G1699" i="71"/>
  <c r="E1700" i="71"/>
  <c r="G1700" i="71" s="1"/>
  <c r="E1701" i="71"/>
  <c r="G1701" i="71" s="1"/>
  <c r="E1702" i="71"/>
  <c r="G1702" i="71" s="1"/>
  <c r="E1703" i="71"/>
  <c r="G1703" i="71" s="1"/>
  <c r="E1704" i="71"/>
  <c r="G1704" i="71" s="1"/>
  <c r="E1705" i="71"/>
  <c r="G1705" i="71"/>
  <c r="E1706" i="71"/>
  <c r="G1706" i="71" s="1"/>
  <c r="E1707" i="71"/>
  <c r="G1707" i="71"/>
  <c r="E1708" i="71"/>
  <c r="G1708" i="71" s="1"/>
  <c r="E1709" i="71"/>
  <c r="G1709" i="71" s="1"/>
  <c r="E1710" i="71"/>
  <c r="G1710" i="71" s="1"/>
  <c r="E1711" i="71"/>
  <c r="G1711" i="71" s="1"/>
  <c r="E1712" i="71"/>
  <c r="G1712" i="71" s="1"/>
  <c r="E1713" i="71"/>
  <c r="G1713" i="71" s="1"/>
  <c r="E1714" i="71"/>
  <c r="G1714" i="71" s="1"/>
  <c r="E1715" i="71"/>
  <c r="G1715" i="71"/>
  <c r="E1716" i="71"/>
  <c r="G1716" i="71" s="1"/>
  <c r="E1717" i="71"/>
  <c r="G1717" i="71" s="1"/>
  <c r="E1718" i="71"/>
  <c r="G1718" i="71" s="1"/>
  <c r="E1719" i="71"/>
  <c r="G1719" i="71" s="1"/>
  <c r="E1720" i="71"/>
  <c r="G1720" i="71" s="1"/>
  <c r="E1721" i="71"/>
  <c r="G1721" i="71"/>
  <c r="E1722" i="71"/>
  <c r="G1722" i="71" s="1"/>
  <c r="E1723" i="71"/>
  <c r="G1723" i="71"/>
  <c r="E1724" i="71"/>
  <c r="G1724" i="71" s="1"/>
  <c r="E1725" i="71"/>
  <c r="G1725" i="71" s="1"/>
  <c r="E1726" i="71"/>
  <c r="G1726" i="71" s="1"/>
  <c r="E1727" i="71"/>
  <c r="G1727" i="71" s="1"/>
  <c r="E1728" i="71"/>
  <c r="G1728" i="71" s="1"/>
  <c r="E1729" i="71"/>
  <c r="G1729" i="71" s="1"/>
  <c r="E1730" i="71"/>
  <c r="G1730" i="71" s="1"/>
  <c r="E1731" i="71"/>
  <c r="G1731" i="71"/>
  <c r="E1732" i="71"/>
  <c r="G1732" i="71" s="1"/>
  <c r="E1734" i="71"/>
  <c r="G1734" i="71" s="1"/>
  <c r="E1735" i="71"/>
  <c r="G1735" i="71" s="1"/>
  <c r="E1736" i="71"/>
  <c r="E1737" i="71"/>
  <c r="G1737" i="71" s="1"/>
  <c r="E1738" i="71"/>
  <c r="G1738" i="71" s="1"/>
  <c r="E1739" i="71"/>
  <c r="G1739" i="71"/>
  <c r="E1740" i="71"/>
  <c r="G1740" i="71" s="1"/>
  <c r="E1741" i="71"/>
  <c r="G1741" i="71" s="1"/>
  <c r="E1742" i="71"/>
  <c r="G1742" i="71" s="1"/>
  <c r="E1743" i="71"/>
  <c r="G1743" i="71" s="1"/>
  <c r="E1744" i="71"/>
  <c r="E1745" i="71"/>
  <c r="G1745" i="71"/>
  <c r="E1746" i="71"/>
  <c r="G1746" i="71" s="1"/>
  <c r="E1747" i="71"/>
  <c r="G1747" i="71"/>
  <c r="E1748" i="71"/>
  <c r="G1748" i="71" s="1"/>
  <c r="E1749" i="71"/>
  <c r="G1749" i="71" s="1"/>
  <c r="E1750" i="71"/>
  <c r="G1750" i="71" s="1"/>
  <c r="E1751" i="71"/>
  <c r="G1751" i="71" s="1"/>
  <c r="E1752" i="71"/>
  <c r="E1753" i="71"/>
  <c r="G1753" i="71" s="1"/>
  <c r="E1754" i="71"/>
  <c r="G1754" i="71" s="1"/>
  <c r="E1755" i="71"/>
  <c r="G1755" i="71"/>
  <c r="E1756" i="71"/>
  <c r="G1756" i="71" s="1"/>
  <c r="E1757" i="71"/>
  <c r="G1757" i="71" s="1"/>
  <c r="E1758" i="71"/>
  <c r="G1758" i="71" s="1"/>
  <c r="E1759" i="71"/>
  <c r="G1759" i="71" s="1"/>
  <c r="E1760" i="71"/>
  <c r="E1761" i="71"/>
  <c r="G1761" i="71"/>
  <c r="E1762" i="71"/>
  <c r="G1762" i="71" s="1"/>
  <c r="E1763" i="71"/>
  <c r="G1763" i="71"/>
  <c r="E1764" i="71"/>
  <c r="G1764" i="71" s="1"/>
  <c r="E1765" i="71"/>
  <c r="G1765" i="71" s="1"/>
  <c r="E1766" i="71"/>
  <c r="G1766" i="71" s="1"/>
  <c r="E1767" i="71"/>
  <c r="G1767" i="71" s="1"/>
  <c r="E1768" i="71"/>
  <c r="E1769" i="71"/>
  <c r="G1769" i="71" s="1"/>
  <c r="E1770" i="71"/>
  <c r="G1770" i="71" s="1"/>
  <c r="E1771" i="71"/>
  <c r="G1771" i="71"/>
  <c r="E1772" i="71"/>
  <c r="G1772" i="71" s="1"/>
  <c r="E1773" i="71"/>
  <c r="G1773" i="71" s="1"/>
  <c r="E1774" i="71"/>
  <c r="G1774" i="71" s="1"/>
  <c r="E1775" i="71"/>
  <c r="G1775" i="71" s="1"/>
  <c r="E1776" i="71"/>
  <c r="E1777" i="71"/>
  <c r="G1777" i="71"/>
  <c r="E1778" i="71"/>
  <c r="G1778" i="71" s="1"/>
  <c r="E1779" i="71"/>
  <c r="G1779" i="71"/>
  <c r="E1780" i="71"/>
  <c r="G1780" i="71" s="1"/>
  <c r="E1781" i="71"/>
  <c r="G1781" i="71" s="1"/>
  <c r="E1782" i="71"/>
  <c r="G1782" i="71" s="1"/>
  <c r="E1783" i="71"/>
  <c r="G1783" i="71" s="1"/>
  <c r="E1784" i="71"/>
  <c r="E1785" i="71"/>
  <c r="G1785" i="71" s="1"/>
  <c r="E1786" i="71"/>
  <c r="G1786" i="71" s="1"/>
  <c r="E1787" i="71"/>
  <c r="G1787" i="71"/>
  <c r="E1788" i="71"/>
  <c r="G1788" i="71" s="1"/>
  <c r="E1789" i="71"/>
  <c r="G1789" i="71" s="1"/>
  <c r="E1790" i="71"/>
  <c r="G1790" i="71" s="1"/>
  <c r="E1791" i="71"/>
  <c r="G1791" i="71" s="1"/>
  <c r="E1792" i="71"/>
  <c r="E1793" i="71"/>
  <c r="G1793" i="71"/>
  <c r="E1794" i="71"/>
  <c r="G1794" i="71" s="1"/>
  <c r="E1795" i="71"/>
  <c r="G1795" i="71"/>
  <c r="E1796" i="71"/>
  <c r="G1796" i="71" s="1"/>
  <c r="E1797" i="71"/>
  <c r="G1797" i="71" s="1"/>
  <c r="E1798" i="71"/>
  <c r="G1798" i="71" s="1"/>
  <c r="E1799" i="71"/>
  <c r="G1799" i="71" s="1"/>
  <c r="E1800" i="71"/>
  <c r="E1801" i="71"/>
  <c r="G1801" i="71" s="1"/>
  <c r="E1802" i="71"/>
  <c r="G1802" i="71" s="1"/>
  <c r="E1803" i="71"/>
  <c r="G1803" i="71"/>
  <c r="E1804" i="71"/>
  <c r="G1804" i="71" s="1"/>
  <c r="E1805" i="71"/>
  <c r="G1805" i="71" s="1"/>
  <c r="E1806" i="71"/>
  <c r="G1806" i="71" s="1"/>
  <c r="E1807" i="71"/>
  <c r="G1807" i="71" s="1"/>
  <c r="E1808" i="71"/>
  <c r="E1809" i="71"/>
  <c r="G1809" i="71"/>
  <c r="E1810" i="71"/>
  <c r="G1810" i="71" s="1"/>
  <c r="E1811" i="71"/>
  <c r="G1811" i="71"/>
  <c r="E1812" i="71"/>
  <c r="G1812" i="71" s="1"/>
  <c r="E1813" i="71"/>
  <c r="G1813" i="71" s="1"/>
  <c r="E1814" i="71"/>
  <c r="G1814" i="71" s="1"/>
  <c r="E1815" i="71"/>
  <c r="G1815" i="71" s="1"/>
  <c r="E1816" i="71"/>
  <c r="E1817" i="71"/>
  <c r="G1817" i="71" s="1"/>
  <c r="E1818" i="71"/>
  <c r="G1818" i="71" s="1"/>
  <c r="E1819" i="71"/>
  <c r="G1819" i="71"/>
  <c r="E1820" i="71"/>
  <c r="G1820" i="71" s="1"/>
  <c r="E1821" i="71"/>
  <c r="G1821" i="71" s="1"/>
  <c r="E1822" i="71"/>
  <c r="G1822" i="71" s="1"/>
  <c r="E1823" i="71"/>
  <c r="G1823" i="71" s="1"/>
  <c r="E1824" i="71"/>
  <c r="E1825" i="71"/>
  <c r="G1825" i="71"/>
  <c r="E1826" i="71"/>
  <c r="G1826" i="71" s="1"/>
  <c r="E1827" i="71"/>
  <c r="G1827" i="71"/>
  <c r="E1828" i="71"/>
  <c r="G1828" i="71" s="1"/>
  <c r="E1829" i="71"/>
  <c r="G1829" i="71" s="1"/>
  <c r="E1830" i="71"/>
  <c r="G1830" i="71" s="1"/>
  <c r="E1831" i="71"/>
  <c r="G1831" i="71" s="1"/>
  <c r="E1832" i="71"/>
  <c r="E1833" i="71"/>
  <c r="G1833" i="71" s="1"/>
  <c r="E1834" i="71"/>
  <c r="G1834" i="71" s="1"/>
  <c r="E1835" i="71"/>
  <c r="G1835" i="71"/>
  <c r="E1836" i="71"/>
  <c r="G1836" i="71" s="1"/>
  <c r="E1837" i="71"/>
  <c r="G1837" i="71" s="1"/>
  <c r="E1838" i="71"/>
  <c r="G1838" i="71" s="1"/>
  <c r="E1839" i="71"/>
  <c r="G1839" i="71" s="1"/>
  <c r="E1840" i="71"/>
  <c r="E1841" i="71"/>
  <c r="G1841" i="71"/>
  <c r="E1842" i="71"/>
  <c r="G1842" i="71" s="1"/>
  <c r="E1843" i="71"/>
  <c r="G1843" i="71"/>
  <c r="E1844" i="71"/>
  <c r="G1844" i="71" s="1"/>
  <c r="E1845" i="71"/>
  <c r="G1845" i="71" s="1"/>
  <c r="E1846" i="71"/>
  <c r="G1846" i="71" s="1"/>
  <c r="E1847" i="71"/>
  <c r="G1847" i="71" s="1"/>
  <c r="E1848" i="71"/>
  <c r="E1849" i="71"/>
  <c r="G1849" i="71" s="1"/>
  <c r="E1850" i="71"/>
  <c r="G1850" i="71" s="1"/>
  <c r="E1851" i="71"/>
  <c r="G1851" i="71"/>
  <c r="E1852" i="71"/>
  <c r="G1852" i="71" s="1"/>
  <c r="E1853" i="71"/>
  <c r="G1853" i="71" s="1"/>
  <c r="E1854" i="71"/>
  <c r="G1854" i="71" s="1"/>
  <c r="E1855" i="71"/>
  <c r="G1855" i="71" s="1"/>
  <c r="E1856" i="71"/>
  <c r="E1857" i="71"/>
  <c r="G1857" i="71"/>
  <c r="E1858" i="71"/>
  <c r="G1858" i="71" s="1"/>
  <c r="E1859" i="71"/>
  <c r="E1860" i="71"/>
  <c r="G1860" i="71" s="1"/>
  <c r="E1861" i="71"/>
  <c r="G1861" i="71" s="1"/>
  <c r="E1862" i="71"/>
  <c r="G1862" i="71" s="1"/>
  <c r="E1863" i="71"/>
  <c r="E1864" i="71"/>
  <c r="G1864" i="71" s="1"/>
  <c r="E1865" i="71"/>
  <c r="G1865" i="71" s="1"/>
  <c r="E1866" i="71"/>
  <c r="G1866" i="71" s="1"/>
  <c r="E1867" i="71"/>
  <c r="E1868" i="71"/>
  <c r="G1868" i="71" s="1"/>
  <c r="E1869" i="71"/>
  <c r="G1869" i="71"/>
  <c r="E1870" i="71"/>
  <c r="G1870" i="71" s="1"/>
  <c r="E1872" i="71"/>
  <c r="E1873" i="71"/>
  <c r="G1873" i="71"/>
  <c r="E1874" i="71"/>
  <c r="E1875" i="71"/>
  <c r="G1875" i="71" s="1"/>
  <c r="E1876" i="71"/>
  <c r="G1876" i="71" s="1"/>
  <c r="E1877" i="71"/>
  <c r="G1877" i="71" s="1"/>
  <c r="E1878" i="71"/>
  <c r="E1879" i="71"/>
  <c r="G1879" i="71" s="1"/>
  <c r="E1880" i="71"/>
  <c r="G1880" i="71" s="1"/>
  <c r="E1881" i="71"/>
  <c r="G1881" i="71"/>
  <c r="E1882" i="71"/>
  <c r="E1883" i="71"/>
  <c r="G1883" i="71" s="1"/>
  <c r="E1884" i="71"/>
  <c r="G1884" i="71" s="1"/>
  <c r="E1885" i="71"/>
  <c r="G1885" i="71" s="1"/>
  <c r="E1886" i="71"/>
  <c r="E1887" i="71"/>
  <c r="G1887" i="71"/>
  <c r="E1888" i="71"/>
  <c r="G1888" i="71" s="1"/>
  <c r="E1889" i="71"/>
  <c r="G1889" i="71"/>
  <c r="E1890" i="71"/>
  <c r="E1891" i="71"/>
  <c r="G1891" i="71" s="1"/>
  <c r="E1892" i="71"/>
  <c r="G1892" i="71" s="1"/>
  <c r="E1893" i="71"/>
  <c r="G1893" i="71"/>
  <c r="E1894" i="71"/>
  <c r="E1895" i="71"/>
  <c r="G1895" i="71"/>
  <c r="E1896" i="71"/>
  <c r="G1896" i="71" s="1"/>
  <c r="E1897" i="71"/>
  <c r="G1897" i="71"/>
  <c r="E1898" i="71"/>
  <c r="E1899" i="71"/>
  <c r="G1899" i="71" s="1"/>
  <c r="E1900" i="71"/>
  <c r="G1900" i="71" s="1"/>
  <c r="E1901" i="71"/>
  <c r="G1901" i="71"/>
  <c r="E1903" i="71"/>
  <c r="G1903" i="71" s="1"/>
  <c r="E1904" i="71"/>
  <c r="G1904" i="71" s="1"/>
  <c r="E1905" i="71"/>
  <c r="G1905" i="71"/>
  <c r="E1906" i="71"/>
  <c r="G1906" i="71" s="1"/>
  <c r="E1907" i="71"/>
  <c r="G1907" i="71" s="1"/>
  <c r="E1908" i="71"/>
  <c r="G1908" i="71" s="1"/>
  <c r="E1909" i="71"/>
  <c r="G1909" i="71" s="1"/>
  <c r="E1225" i="71"/>
  <c r="E1226" i="71"/>
  <c r="G1226" i="71" s="1"/>
  <c r="E1227" i="71"/>
  <c r="G1227" i="71" s="1"/>
  <c r="E1228" i="71"/>
  <c r="G1228" i="71" s="1"/>
  <c r="E1229" i="71"/>
  <c r="G1229" i="71"/>
  <c r="E1230" i="71"/>
  <c r="E1231" i="71"/>
  <c r="G1231" i="71"/>
  <c r="E1232" i="71"/>
  <c r="G1232" i="71" s="1"/>
  <c r="E1233" i="71"/>
  <c r="E1234" i="71"/>
  <c r="G1234" i="71" s="1"/>
  <c r="E1235" i="71"/>
  <c r="G1235" i="71"/>
  <c r="E1236" i="71"/>
  <c r="G1236" i="71"/>
  <c r="E1237" i="71"/>
  <c r="E1238" i="71"/>
  <c r="G1238" i="71"/>
  <c r="E1239" i="71"/>
  <c r="G1239" i="71"/>
  <c r="E1240" i="71"/>
  <c r="G1240" i="71"/>
  <c r="E1241" i="71"/>
  <c r="E1242" i="71"/>
  <c r="G1242" i="71"/>
  <c r="E1243" i="71"/>
  <c r="G1243" i="71"/>
  <c r="E1244" i="71"/>
  <c r="G1244" i="71"/>
  <c r="E1245" i="71"/>
  <c r="E1246" i="71"/>
  <c r="G1246" i="71"/>
  <c r="E1247" i="71"/>
  <c r="G1247" i="71"/>
  <c r="E1248" i="71"/>
  <c r="G1248" i="71"/>
  <c r="E1249" i="71"/>
  <c r="E1250" i="71"/>
  <c r="G1250" i="71"/>
  <c r="E1251" i="71"/>
  <c r="G1251" i="71"/>
  <c r="E1252" i="71"/>
  <c r="G1252" i="71"/>
  <c r="E1253" i="71"/>
  <c r="E1254" i="71"/>
  <c r="G1254" i="71"/>
  <c r="E1255" i="71"/>
  <c r="G1255" i="71"/>
  <c r="E1256" i="71"/>
  <c r="G1256" i="71"/>
  <c r="E1257" i="71"/>
  <c r="E1258" i="71"/>
  <c r="G1258" i="71"/>
  <c r="E1259" i="71"/>
  <c r="G1259" i="71"/>
  <c r="E1260" i="71"/>
  <c r="G1260" i="71"/>
  <c r="E1261" i="71"/>
  <c r="E1262" i="71"/>
  <c r="G1262" i="71"/>
  <c r="E1263" i="71"/>
  <c r="G1263" i="71"/>
  <c r="E1264" i="71"/>
  <c r="G1264" i="71"/>
  <c r="E1265" i="71"/>
  <c r="E1266" i="71"/>
  <c r="G1266" i="71"/>
  <c r="E1267" i="71"/>
  <c r="G1267" i="71"/>
  <c r="E1268" i="71"/>
  <c r="G1268" i="71"/>
  <c r="E1269" i="71"/>
  <c r="E1270" i="71"/>
  <c r="G1270" i="71"/>
  <c r="E1271" i="71"/>
  <c r="G1271" i="71"/>
  <c r="E1272" i="71"/>
  <c r="G1272" i="71"/>
  <c r="E1273" i="71"/>
  <c r="E1274" i="71"/>
  <c r="G1274" i="71"/>
  <c r="E1275" i="71"/>
  <c r="G1275" i="71"/>
  <c r="E1276" i="71"/>
  <c r="G1276" i="71"/>
  <c r="E1277" i="71"/>
  <c r="E1278" i="71"/>
  <c r="G1278" i="71"/>
  <c r="E1279" i="71"/>
  <c r="G1279" i="71"/>
  <c r="E1280" i="71"/>
  <c r="G1280" i="71"/>
  <c r="E1281" i="71"/>
  <c r="E1282" i="71"/>
  <c r="G1282" i="71"/>
  <c r="E1283" i="71"/>
  <c r="G1283" i="71"/>
  <c r="E1284" i="71"/>
  <c r="G1284" i="71"/>
  <c r="E1285" i="71"/>
  <c r="E1286" i="71"/>
  <c r="G1286" i="71"/>
  <c r="E1287" i="71"/>
  <c r="G1287" i="71"/>
  <c r="E1288" i="71"/>
  <c r="G1288" i="71"/>
  <c r="E1289" i="71"/>
  <c r="E1290" i="71"/>
  <c r="G1290" i="71"/>
  <c r="E1291" i="71"/>
  <c r="G1291" i="71"/>
  <c r="E1292" i="71"/>
  <c r="G1292" i="71"/>
  <c r="E1293" i="71"/>
  <c r="E1294" i="71"/>
  <c r="G1294" i="71"/>
  <c r="E1295" i="71"/>
  <c r="G1295" i="71"/>
  <c r="E1296" i="71"/>
  <c r="G1296" i="71"/>
  <c r="E1297" i="71"/>
  <c r="E1298" i="71"/>
  <c r="G1298" i="71"/>
  <c r="E1299" i="71"/>
  <c r="G1299" i="71"/>
  <c r="E1300" i="71"/>
  <c r="G1300" i="71"/>
  <c r="E1301" i="71"/>
  <c r="E1302" i="71"/>
  <c r="G1302" i="71"/>
  <c r="E1303" i="71"/>
  <c r="G1303" i="71"/>
  <c r="E1304" i="71"/>
  <c r="G1304" i="71"/>
  <c r="E1305" i="71"/>
  <c r="E1306" i="71"/>
  <c r="G1306" i="71"/>
  <c r="E1307" i="71"/>
  <c r="G1307" i="71"/>
  <c r="E1308" i="71"/>
  <c r="G1308" i="71"/>
  <c r="E1309" i="71"/>
  <c r="E1310" i="71"/>
  <c r="G1310" i="71"/>
  <c r="E1311" i="71"/>
  <c r="G1311" i="71"/>
  <c r="E1312" i="71"/>
  <c r="G1312" i="71"/>
  <c r="E1313" i="71"/>
  <c r="E1314" i="71"/>
  <c r="G1314" i="71"/>
  <c r="E1315" i="71"/>
  <c r="G1315" i="71"/>
  <c r="E1316" i="71"/>
  <c r="G1316" i="71"/>
  <c r="E1317" i="71"/>
  <c r="E1318" i="71"/>
  <c r="G1318" i="71"/>
  <c r="E1319" i="71"/>
  <c r="G1319" i="71"/>
  <c r="E1320" i="71"/>
  <c r="G1320" i="71"/>
  <c r="E1321" i="71"/>
  <c r="E1322" i="71"/>
  <c r="G1322" i="71"/>
  <c r="E1323" i="71"/>
  <c r="G1323" i="71"/>
  <c r="E1324" i="71"/>
  <c r="G1324" i="71"/>
  <c r="E1325" i="71"/>
  <c r="E1326" i="71"/>
  <c r="G1326" i="71"/>
  <c r="E1327" i="71"/>
  <c r="G1327" i="71"/>
  <c r="E1328" i="71"/>
  <c r="G1328" i="71"/>
  <c r="E1329" i="71"/>
  <c r="E1330" i="71"/>
  <c r="G1330" i="71"/>
  <c r="E1331" i="71"/>
  <c r="G1331" i="71"/>
  <c r="E1332" i="71"/>
  <c r="G1332" i="71"/>
  <c r="E1333" i="71"/>
  <c r="E1334" i="71"/>
  <c r="G1334" i="71"/>
  <c r="E1335" i="71"/>
  <c r="G1335" i="71"/>
  <c r="E1336" i="71"/>
  <c r="G1336" i="71"/>
  <c r="E1337" i="71"/>
  <c r="E1338" i="71"/>
  <c r="G1338" i="71"/>
  <c r="E1339" i="71"/>
  <c r="G1339" i="71"/>
  <c r="E1340" i="71"/>
  <c r="G1340" i="71"/>
  <c r="E1341" i="71"/>
  <c r="E1342" i="71"/>
  <c r="G1342" i="71"/>
  <c r="E1343" i="71"/>
  <c r="G1343" i="71"/>
  <c r="E1344" i="71"/>
  <c r="G1344" i="71"/>
  <c r="E1345" i="71"/>
  <c r="E1346" i="71"/>
  <c r="G1346" i="71"/>
  <c r="E1347" i="71"/>
  <c r="G1347" i="71"/>
  <c r="E1348" i="71"/>
  <c r="E1349" i="71"/>
  <c r="G1349" i="71"/>
  <c r="E1350" i="71"/>
  <c r="G1350" i="71"/>
  <c r="E1351" i="71"/>
  <c r="G1351" i="71"/>
  <c r="E1352" i="71"/>
  <c r="E1353" i="71"/>
  <c r="G1353" i="71"/>
  <c r="E1354" i="71"/>
  <c r="G1354" i="71"/>
  <c r="E1355" i="71"/>
  <c r="G1355" i="71"/>
  <c r="E1356" i="71"/>
  <c r="E1357" i="71"/>
  <c r="G1357" i="71"/>
  <c r="E1358" i="71"/>
  <c r="G1358" i="71"/>
  <c r="E1359" i="71"/>
  <c r="G1359" i="71"/>
  <c r="E1360" i="71"/>
  <c r="E1361" i="71"/>
  <c r="G1361" i="71"/>
  <c r="E1362" i="71"/>
  <c r="G1362" i="71"/>
  <c r="E1363" i="71"/>
  <c r="G1363" i="71"/>
  <c r="E1364" i="71"/>
  <c r="E1365" i="71"/>
  <c r="G1365" i="71"/>
  <c r="E1366" i="71"/>
  <c r="G1366" i="71" s="1"/>
  <c r="E1367" i="71"/>
  <c r="G1367" i="71" s="1"/>
  <c r="E1368" i="71"/>
  <c r="E1369" i="71"/>
  <c r="G1369" i="71"/>
  <c r="E1370" i="71"/>
  <c r="G1370" i="71"/>
  <c r="E1371" i="71"/>
  <c r="G1371" i="71"/>
  <c r="E1372" i="71"/>
  <c r="E1373" i="71"/>
  <c r="G1373" i="71" s="1"/>
  <c r="E1374" i="71"/>
  <c r="G1374" i="71" s="1"/>
  <c r="E1375" i="71"/>
  <c r="G1375" i="71" s="1"/>
  <c r="E1376" i="71"/>
  <c r="G1376" i="71"/>
  <c r="E1377" i="71"/>
  <c r="G1377" i="71" s="1"/>
  <c r="E1378" i="71"/>
  <c r="G1378" i="71"/>
  <c r="E1379" i="71"/>
  <c r="G1379" i="71" s="1"/>
  <c r="E1380" i="71"/>
  <c r="E1381" i="71"/>
  <c r="G1381" i="71" s="1"/>
  <c r="E1382" i="71"/>
  <c r="G1382" i="71" s="1"/>
  <c r="E1383" i="71"/>
  <c r="G1383" i="71" s="1"/>
  <c r="E1384" i="71"/>
  <c r="E1385" i="71"/>
  <c r="G1385" i="71" s="1"/>
  <c r="E1386" i="71"/>
  <c r="G1386" i="71"/>
  <c r="E1387" i="71"/>
  <c r="G1387" i="71" s="1"/>
  <c r="E1388" i="71"/>
  <c r="E1389" i="71"/>
  <c r="G1389" i="71" s="1"/>
  <c r="E1390" i="71"/>
  <c r="G1390" i="71" s="1"/>
  <c r="E1391" i="71"/>
  <c r="G1391" i="71"/>
  <c r="E1392" i="71"/>
  <c r="G1392" i="71" s="1"/>
  <c r="E1393" i="71"/>
  <c r="G1393" i="71"/>
  <c r="E1394" i="71"/>
  <c r="E1395" i="71"/>
  <c r="G1395" i="71" s="1"/>
  <c r="E1396" i="71"/>
  <c r="G1396" i="71" s="1"/>
  <c r="E1397" i="71"/>
  <c r="G1397" i="71" s="1"/>
  <c r="E1398" i="71"/>
  <c r="G1398" i="71" s="1"/>
  <c r="E1399" i="71"/>
  <c r="G1399" i="71" s="1"/>
  <c r="E1400" i="71"/>
  <c r="G1400" i="71" s="1"/>
  <c r="E1401" i="71"/>
  <c r="G1401" i="71" s="1"/>
  <c r="E1402" i="71"/>
  <c r="G1402" i="71"/>
  <c r="E1403" i="71"/>
  <c r="G1403" i="71" s="1"/>
  <c r="E1404" i="71"/>
  <c r="G1404" i="71" s="1"/>
  <c r="E1405" i="71"/>
  <c r="G1405" i="71" s="1"/>
  <c r="E1406" i="71"/>
  <c r="G1406" i="71" s="1"/>
  <c r="E1407" i="71"/>
  <c r="G1407" i="71" s="1"/>
  <c r="E1408" i="71"/>
  <c r="G1408" i="71" s="1"/>
  <c r="E1409" i="71"/>
  <c r="G1409" i="71" s="1"/>
  <c r="E1410" i="71"/>
  <c r="G1410" i="71"/>
  <c r="E1411" i="71"/>
  <c r="G1411" i="71" s="1"/>
  <c r="E1412" i="71"/>
  <c r="G1412" i="71" s="1"/>
  <c r="E1413" i="71"/>
  <c r="G1413" i="71" s="1"/>
  <c r="E1414" i="71"/>
  <c r="G1414" i="71" s="1"/>
  <c r="E1415" i="71"/>
  <c r="G1415" i="71" s="1"/>
  <c r="E1416" i="71"/>
  <c r="G1416" i="71" s="1"/>
  <c r="E1417" i="71"/>
  <c r="G1417" i="71" s="1"/>
  <c r="E1418" i="71"/>
  <c r="G1418" i="71"/>
  <c r="E1419" i="71"/>
  <c r="G1419" i="71" s="1"/>
  <c r="E1420" i="71"/>
  <c r="G1420" i="71" s="1"/>
  <c r="E1421" i="71"/>
  <c r="G1421" i="71" s="1"/>
  <c r="E1422" i="71"/>
  <c r="G1422" i="71" s="1"/>
  <c r="E1423" i="71"/>
  <c r="G1423" i="71" s="1"/>
  <c r="E1424" i="71"/>
  <c r="G1424" i="71" s="1"/>
  <c r="E1425" i="71"/>
  <c r="G1425" i="71" s="1"/>
  <c r="E1426" i="71"/>
  <c r="G1426" i="71"/>
  <c r="E1427" i="71"/>
  <c r="G1427" i="71" s="1"/>
  <c r="E1428" i="71"/>
  <c r="G1428" i="71" s="1"/>
  <c r="E1429" i="71"/>
  <c r="G1429" i="71" s="1"/>
  <c r="E1430" i="71"/>
  <c r="G1430" i="71" s="1"/>
  <c r="E1431" i="71"/>
  <c r="G1431" i="71" s="1"/>
  <c r="E1432" i="71"/>
  <c r="G1432" i="71" s="1"/>
  <c r="E1433" i="71"/>
  <c r="G1433" i="71" s="1"/>
  <c r="E1434" i="71"/>
  <c r="G1434" i="71"/>
  <c r="E1435" i="71"/>
  <c r="G1435" i="71" s="1"/>
  <c r="E1436" i="71"/>
  <c r="E1437" i="71"/>
  <c r="G1437" i="71" s="1"/>
  <c r="E1438" i="71"/>
  <c r="G1438" i="71"/>
  <c r="E1439" i="71"/>
  <c r="G1439" i="71" s="1"/>
  <c r="E1440" i="71"/>
  <c r="G1440" i="71"/>
  <c r="E1441" i="71"/>
  <c r="G1441" i="71" s="1"/>
  <c r="E1442" i="71"/>
  <c r="G1442" i="71"/>
  <c r="E1443" i="71"/>
  <c r="G1443" i="71" s="1"/>
  <c r="E1444" i="71"/>
  <c r="G1444" i="71"/>
  <c r="E1445" i="71"/>
  <c r="G1445" i="71" s="1"/>
  <c r="E1446" i="71"/>
  <c r="G1446" i="71"/>
  <c r="E1447" i="71"/>
  <c r="G1447" i="71" s="1"/>
  <c r="E1448" i="71"/>
  <c r="G1448" i="71"/>
  <c r="E1449" i="71"/>
  <c r="G1449" i="71" s="1"/>
  <c r="E1450" i="71"/>
  <c r="G1450" i="71"/>
  <c r="E1451" i="71"/>
  <c r="G1451" i="71" s="1"/>
  <c r="E1452" i="71"/>
  <c r="G1452" i="71"/>
  <c r="E1453" i="71"/>
  <c r="G1453" i="71" s="1"/>
  <c r="E1454" i="71"/>
  <c r="G1454" i="71"/>
  <c r="E1455" i="71"/>
  <c r="G1455" i="71" s="1"/>
  <c r="E1456" i="71"/>
  <c r="G1456" i="71"/>
  <c r="E1457" i="71"/>
  <c r="G1457" i="71" s="1"/>
  <c r="E1458" i="71"/>
  <c r="G1458" i="71"/>
  <c r="E1459" i="71"/>
  <c r="G1459" i="71" s="1"/>
  <c r="E1460" i="71"/>
  <c r="G1460" i="71"/>
  <c r="E1461" i="71"/>
  <c r="G1461" i="71" s="1"/>
  <c r="E1462" i="71"/>
  <c r="G1462" i="71"/>
  <c r="E1463" i="71"/>
  <c r="G1463" i="71" s="1"/>
  <c r="E1464" i="71"/>
  <c r="G1464" i="71"/>
  <c r="E1465" i="71"/>
  <c r="G1465" i="71" s="1"/>
  <c r="E1466" i="71"/>
  <c r="G1466" i="71"/>
  <c r="E1467" i="71"/>
  <c r="G1467" i="71" s="1"/>
  <c r="E1468" i="71"/>
  <c r="G1468" i="71"/>
  <c r="E1469" i="71"/>
  <c r="G1469" i="71" s="1"/>
  <c r="E1470" i="71"/>
  <c r="G1470" i="71"/>
  <c r="E1471" i="71"/>
  <c r="G1471" i="71" s="1"/>
  <c r="E1472" i="71"/>
  <c r="G1472" i="71"/>
  <c r="E1473" i="71"/>
  <c r="G1473" i="71" s="1"/>
  <c r="E1474" i="71"/>
  <c r="G1474" i="71"/>
  <c r="E1475" i="71"/>
  <c r="G1475" i="71" s="1"/>
  <c r="E1476" i="71"/>
  <c r="G1476" i="71"/>
  <c r="E1477" i="71"/>
  <c r="G1477" i="71" s="1"/>
  <c r="E1478" i="71"/>
  <c r="G1478" i="71"/>
  <c r="E1479" i="71"/>
  <c r="G1479" i="71" s="1"/>
  <c r="E1480" i="71"/>
  <c r="G1480" i="71"/>
  <c r="E1481" i="71"/>
  <c r="G1481" i="71" s="1"/>
  <c r="E1482" i="71"/>
  <c r="G1482" i="71"/>
  <c r="E1483" i="71"/>
  <c r="G1483" i="71" s="1"/>
  <c r="E1484" i="71"/>
  <c r="G1484" i="71"/>
  <c r="E1485" i="71"/>
  <c r="G1485" i="71" s="1"/>
  <c r="E1486" i="71"/>
  <c r="G1486" i="71"/>
  <c r="E1487" i="71"/>
  <c r="G1487" i="71" s="1"/>
  <c r="E1488" i="71"/>
  <c r="G1488" i="71"/>
  <c r="E1489" i="71"/>
  <c r="G1489" i="71" s="1"/>
  <c r="E1490" i="71"/>
  <c r="G1490" i="71"/>
  <c r="E1491" i="71"/>
  <c r="G1491" i="71" s="1"/>
  <c r="E1492" i="71"/>
  <c r="G1492" i="71"/>
  <c r="E1493" i="71"/>
  <c r="G1493" i="71" s="1"/>
  <c r="E1494" i="71"/>
  <c r="G1494" i="71"/>
  <c r="E1495" i="71"/>
  <c r="G1495" i="71" s="1"/>
  <c r="E1496" i="71"/>
  <c r="G1496" i="71"/>
  <c r="E1497" i="71"/>
  <c r="G1497" i="71" s="1"/>
  <c r="E1498" i="71"/>
  <c r="G1498" i="71"/>
  <c r="E1499" i="71"/>
  <c r="G1499" i="71" s="1"/>
  <c r="E1500" i="71"/>
  <c r="G1500" i="71"/>
  <c r="E1501" i="71"/>
  <c r="G1501" i="71" s="1"/>
  <c r="E1502" i="71"/>
  <c r="G1502" i="71"/>
  <c r="E1503" i="71"/>
  <c r="G1503" i="71" s="1"/>
  <c r="E1504" i="71"/>
  <c r="G1504" i="71"/>
  <c r="E1505" i="71"/>
  <c r="G1505" i="71" s="1"/>
  <c r="E1506" i="71"/>
  <c r="G1506" i="71"/>
  <c r="E1507" i="71"/>
  <c r="G1507" i="71" s="1"/>
  <c r="E1508" i="71"/>
  <c r="G1508" i="71"/>
  <c r="E1509" i="71"/>
  <c r="G1509" i="71" s="1"/>
  <c r="E1510" i="71"/>
  <c r="G1510" i="71"/>
  <c r="E1511" i="71"/>
  <c r="G1511" i="71" s="1"/>
  <c r="E1512" i="71"/>
  <c r="G1512" i="71"/>
  <c r="E1513" i="71"/>
  <c r="G1513" i="71" s="1"/>
  <c r="E1514" i="71"/>
  <c r="G1514" i="71"/>
  <c r="E1515" i="71"/>
  <c r="G1515" i="71" s="1"/>
  <c r="E1516" i="71"/>
  <c r="G1516" i="71"/>
  <c r="E1517" i="71"/>
  <c r="G1517" i="71" s="1"/>
  <c r="E1518" i="71"/>
  <c r="G1518" i="71"/>
  <c r="E1519" i="71"/>
  <c r="G1519" i="71" s="1"/>
  <c r="E1520" i="71"/>
  <c r="G1520" i="71"/>
  <c r="E1521" i="71"/>
  <c r="G1521" i="71" s="1"/>
  <c r="E1522" i="71"/>
  <c r="G1522" i="71"/>
  <c r="E1523" i="71"/>
  <c r="G1523" i="71" s="1"/>
  <c r="E1524" i="71"/>
  <c r="G1524" i="71"/>
  <c r="E1525" i="71"/>
  <c r="G1525" i="71" s="1"/>
  <c r="E1526" i="71"/>
  <c r="G1526" i="71"/>
  <c r="E1527" i="71"/>
  <c r="G1527" i="71" s="1"/>
  <c r="E1528" i="71"/>
  <c r="G1528" i="71"/>
  <c r="E1529" i="71"/>
  <c r="G1529" i="71" s="1"/>
  <c r="E1530" i="71"/>
  <c r="G1530" i="71"/>
  <c r="E1531" i="71"/>
  <c r="G1531" i="71" s="1"/>
  <c r="E1532" i="71"/>
  <c r="G1532" i="71"/>
  <c r="E1533" i="71"/>
  <c r="G1533" i="71" s="1"/>
  <c r="E1534" i="71"/>
  <c r="G1534" i="71"/>
  <c r="E917" i="71"/>
  <c r="G917" i="71" s="1"/>
  <c r="E918" i="71"/>
  <c r="G918" i="71"/>
  <c r="E919" i="71"/>
  <c r="G919" i="71" s="1"/>
  <c r="E920" i="71"/>
  <c r="E921" i="71"/>
  <c r="G921" i="71" s="1"/>
  <c r="E922" i="71"/>
  <c r="G922" i="71" s="1"/>
  <c r="E923" i="71"/>
  <c r="G923" i="71" s="1"/>
  <c r="E924" i="71"/>
  <c r="G924" i="71" s="1"/>
  <c r="E925" i="71"/>
  <c r="G925" i="71" s="1"/>
  <c r="E926" i="71"/>
  <c r="G926" i="71"/>
  <c r="E927" i="71"/>
  <c r="G927" i="71" s="1"/>
  <c r="E928" i="71"/>
  <c r="G928" i="71" s="1"/>
  <c r="E929" i="71"/>
  <c r="G929" i="71" s="1"/>
  <c r="E930" i="71"/>
  <c r="G930" i="71" s="1"/>
  <c r="E931" i="71"/>
  <c r="G931" i="71" s="1"/>
  <c r="E932" i="71"/>
  <c r="G932" i="71" s="1"/>
  <c r="E933" i="71"/>
  <c r="G933" i="71" s="1"/>
  <c r="E934" i="71"/>
  <c r="G934" i="71"/>
  <c r="E935" i="71"/>
  <c r="G935" i="71" s="1"/>
  <c r="E937" i="71"/>
  <c r="G937" i="71" s="1"/>
  <c r="E938" i="71"/>
  <c r="G938" i="71" s="1"/>
  <c r="E939" i="71"/>
  <c r="G939" i="71" s="1"/>
  <c r="E940" i="71"/>
  <c r="G940" i="71"/>
  <c r="E941" i="71"/>
  <c r="G941" i="71" s="1"/>
  <c r="E942" i="71"/>
  <c r="G942" i="71"/>
  <c r="E943" i="71"/>
  <c r="G943" i="71" s="1"/>
  <c r="E944" i="71"/>
  <c r="G944" i="71"/>
  <c r="E945" i="71"/>
  <c r="G945" i="71" s="1"/>
  <c r="E946" i="71"/>
  <c r="G946" i="71"/>
  <c r="E947" i="71"/>
  <c r="E948" i="71"/>
  <c r="G948" i="71" s="1"/>
  <c r="E949" i="71"/>
  <c r="G949" i="71" s="1"/>
  <c r="E950" i="71"/>
  <c r="G950" i="71" s="1"/>
  <c r="E951" i="71"/>
  <c r="E952" i="71"/>
  <c r="G952" i="71" s="1"/>
  <c r="E953" i="71"/>
  <c r="G953" i="71" s="1"/>
  <c r="E954" i="71"/>
  <c r="G954" i="71" s="1"/>
  <c r="E955" i="71"/>
  <c r="E956" i="71"/>
  <c r="G956" i="71" s="1"/>
  <c r="E957" i="71"/>
  <c r="G957" i="71"/>
  <c r="E958" i="71"/>
  <c r="G958" i="71" s="1"/>
  <c r="E959" i="71"/>
  <c r="E960" i="71"/>
  <c r="G960" i="71" s="1"/>
  <c r="E961" i="71"/>
  <c r="G961" i="71"/>
  <c r="E962" i="71"/>
  <c r="G962" i="71" s="1"/>
  <c r="E963" i="71"/>
  <c r="E964" i="71"/>
  <c r="G964" i="71" s="1"/>
  <c r="E965" i="71"/>
  <c r="G965" i="71" s="1"/>
  <c r="E966" i="71"/>
  <c r="G966" i="71" s="1"/>
  <c r="E967" i="71"/>
  <c r="E968" i="71"/>
  <c r="G968" i="71" s="1"/>
  <c r="E969" i="71"/>
  <c r="G969" i="71"/>
  <c r="E970" i="71"/>
  <c r="G970" i="71" s="1"/>
  <c r="E971" i="71"/>
  <c r="E972" i="71"/>
  <c r="G972" i="71"/>
  <c r="E973" i="71"/>
  <c r="G973" i="71" s="1"/>
  <c r="E974" i="71"/>
  <c r="G974" i="71" s="1"/>
  <c r="E975" i="71"/>
  <c r="E976" i="71"/>
  <c r="G976" i="71"/>
  <c r="E977" i="71"/>
  <c r="G977" i="71" s="1"/>
  <c r="E978" i="71"/>
  <c r="G978" i="71"/>
  <c r="E979" i="71"/>
  <c r="G979" i="71" s="1"/>
  <c r="E980" i="71"/>
  <c r="G980" i="71"/>
  <c r="E981" i="71"/>
  <c r="G981" i="71" s="1"/>
  <c r="E982" i="71"/>
  <c r="E983" i="71"/>
  <c r="G983" i="71" s="1"/>
  <c r="E984" i="71"/>
  <c r="G984" i="71"/>
  <c r="E985" i="71"/>
  <c r="G985" i="71" s="1"/>
  <c r="E986" i="71"/>
  <c r="G986" i="71"/>
  <c r="E987" i="71"/>
  <c r="G987" i="71" s="1"/>
  <c r="E988" i="71"/>
  <c r="G988" i="71"/>
  <c r="E989" i="71"/>
  <c r="G989" i="71" s="1"/>
  <c r="E990" i="71"/>
  <c r="G990" i="71"/>
  <c r="E991" i="71"/>
  <c r="G991" i="71" s="1"/>
  <c r="E992" i="71"/>
  <c r="G992" i="71"/>
  <c r="E993" i="71"/>
  <c r="G993" i="71" s="1"/>
  <c r="E994" i="71"/>
  <c r="G994" i="71" s="1"/>
  <c r="E995" i="71"/>
  <c r="G995" i="71" s="1"/>
  <c r="E996" i="71"/>
  <c r="G996" i="71" s="1"/>
  <c r="E997" i="71"/>
  <c r="G997" i="71" s="1"/>
  <c r="E998" i="71"/>
  <c r="G998" i="71" s="1"/>
  <c r="E999" i="71"/>
  <c r="G999" i="71" s="1"/>
  <c r="E1000" i="71"/>
  <c r="G1000" i="71" s="1"/>
  <c r="E1001" i="71"/>
  <c r="G1001" i="71" s="1"/>
  <c r="E1002" i="71"/>
  <c r="G1002" i="71" s="1"/>
  <c r="E1003" i="71"/>
  <c r="G1003" i="71" s="1"/>
  <c r="E1004" i="71"/>
  <c r="G1004" i="71" s="1"/>
  <c r="E1005" i="71"/>
  <c r="G1005" i="71" s="1"/>
  <c r="E1006" i="71"/>
  <c r="G1006" i="71" s="1"/>
  <c r="E1007" i="71"/>
  <c r="G1007" i="71" s="1"/>
  <c r="E1008" i="71"/>
  <c r="G1008" i="71" s="1"/>
  <c r="E1009" i="71"/>
  <c r="G1009" i="71" s="1"/>
  <c r="E1010" i="71"/>
  <c r="G1010" i="71" s="1"/>
  <c r="E1011" i="71"/>
  <c r="G1011" i="71" s="1"/>
  <c r="E1012" i="71"/>
  <c r="G1012" i="71" s="1"/>
  <c r="E1013" i="71"/>
  <c r="G1013" i="71" s="1"/>
  <c r="E1014" i="71"/>
  <c r="G1014" i="71"/>
  <c r="E1015" i="71"/>
  <c r="G1015" i="71" s="1"/>
  <c r="E1016" i="71"/>
  <c r="G1016" i="71" s="1"/>
  <c r="E1017" i="71"/>
  <c r="G1017" i="71" s="1"/>
  <c r="E1018" i="71"/>
  <c r="G1018" i="71" s="1"/>
  <c r="E1019" i="71"/>
  <c r="G1019" i="71" s="1"/>
  <c r="E1020" i="71"/>
  <c r="G1020" i="71"/>
  <c r="E1021" i="71"/>
  <c r="G1021" i="71" s="1"/>
  <c r="E1022" i="71"/>
  <c r="G1022" i="71" s="1"/>
  <c r="E1023" i="71"/>
  <c r="G1023" i="71" s="1"/>
  <c r="E1024" i="71"/>
  <c r="G1024" i="71" s="1"/>
  <c r="E1025" i="71"/>
  <c r="G1025" i="71" s="1"/>
  <c r="E1026" i="71"/>
  <c r="G1026" i="71" s="1"/>
  <c r="E1027" i="71"/>
  <c r="G1027" i="71" s="1"/>
  <c r="E1028" i="71"/>
  <c r="G1028" i="71" s="1"/>
  <c r="E1029" i="71"/>
  <c r="G1029" i="71" s="1"/>
  <c r="E1030" i="71"/>
  <c r="G1030" i="71"/>
  <c r="E1031" i="71"/>
  <c r="G1031" i="71" s="1"/>
  <c r="E1032" i="71"/>
  <c r="G1032" i="71"/>
  <c r="E1033" i="71"/>
  <c r="G1033" i="71" s="1"/>
  <c r="E1034" i="71"/>
  <c r="G1034" i="71" s="1"/>
  <c r="E1035" i="71"/>
  <c r="G1035" i="71" s="1"/>
  <c r="E1036" i="71"/>
  <c r="G1036" i="71"/>
  <c r="E1037" i="71"/>
  <c r="G1037" i="71" s="1"/>
  <c r="E1038" i="71"/>
  <c r="G1038" i="71"/>
  <c r="E1039" i="71"/>
  <c r="G1039" i="71" s="1"/>
  <c r="E1040" i="71"/>
  <c r="G1040" i="71" s="1"/>
  <c r="E1041" i="71"/>
  <c r="G1041" i="71" s="1"/>
  <c r="E1042" i="71"/>
  <c r="G1042" i="71" s="1"/>
  <c r="E1043" i="71"/>
  <c r="G1043" i="71" s="1"/>
  <c r="E1044" i="71"/>
  <c r="G1044" i="71" s="1"/>
  <c r="E1045" i="71"/>
  <c r="G1045" i="71" s="1"/>
  <c r="E1046" i="71"/>
  <c r="G1046" i="71" s="1"/>
  <c r="E1047" i="71"/>
  <c r="G1047" i="71" s="1"/>
  <c r="E1048" i="71"/>
  <c r="G1048" i="71"/>
  <c r="E1049" i="71"/>
  <c r="G1049" i="71" s="1"/>
  <c r="E1050" i="71"/>
  <c r="G1050" i="71" s="1"/>
  <c r="E1051" i="71"/>
  <c r="G1051" i="71" s="1"/>
  <c r="E1052" i="71"/>
  <c r="G1052" i="71" s="1"/>
  <c r="E1053" i="71"/>
  <c r="G1053" i="71" s="1"/>
  <c r="E1054" i="71"/>
  <c r="G1054" i="71" s="1"/>
  <c r="E1055" i="71"/>
  <c r="G1055" i="71" s="1"/>
  <c r="E1056" i="71"/>
  <c r="G1056" i="71"/>
  <c r="E1057" i="71"/>
  <c r="G1057" i="71" s="1"/>
  <c r="E1058" i="71"/>
  <c r="G1058" i="71" s="1"/>
  <c r="E1059" i="71"/>
  <c r="G1059" i="71" s="1"/>
  <c r="E1060" i="71"/>
  <c r="G1060" i="71" s="1"/>
  <c r="E1061" i="71"/>
  <c r="G1061" i="71" s="1"/>
  <c r="E1062" i="71"/>
  <c r="G1062" i="71" s="1"/>
  <c r="E1063" i="71"/>
  <c r="G1063" i="71" s="1"/>
  <c r="E1064" i="71"/>
  <c r="G1064" i="71" s="1"/>
  <c r="E1065" i="71"/>
  <c r="G1065" i="71" s="1"/>
  <c r="E1066" i="71"/>
  <c r="G1066" i="71" s="1"/>
  <c r="E1067" i="71"/>
  <c r="G1067" i="71" s="1"/>
  <c r="E1068" i="71"/>
  <c r="G1068" i="71" s="1"/>
  <c r="E1069" i="71"/>
  <c r="G1069" i="71" s="1"/>
  <c r="E1070" i="71"/>
  <c r="G1070" i="71" s="1"/>
  <c r="E1071" i="71"/>
  <c r="G1071" i="71" s="1"/>
  <c r="E1072" i="71"/>
  <c r="G1072" i="71" s="1"/>
  <c r="E1073" i="71"/>
  <c r="G1073" i="71" s="1"/>
  <c r="E1074" i="71"/>
  <c r="G1074" i="71" s="1"/>
  <c r="E1075" i="71"/>
  <c r="G1075" i="71" s="1"/>
  <c r="E1076" i="71"/>
  <c r="G1076" i="71" s="1"/>
  <c r="E1077" i="71"/>
  <c r="G1077" i="71" s="1"/>
  <c r="E1078" i="71"/>
  <c r="G1078" i="71"/>
  <c r="E1079" i="71"/>
  <c r="G1079" i="71" s="1"/>
  <c r="E1080" i="71"/>
  <c r="G1080" i="71" s="1"/>
  <c r="E1081" i="71"/>
  <c r="G1081" i="71" s="1"/>
  <c r="E1082" i="71"/>
  <c r="G1082" i="71" s="1"/>
  <c r="E1083" i="71"/>
  <c r="G1083" i="71" s="1"/>
  <c r="E1084" i="71"/>
  <c r="G1084" i="71"/>
  <c r="E1085" i="71"/>
  <c r="G1085" i="71" s="1"/>
  <c r="E1086" i="71"/>
  <c r="G1086" i="71" s="1"/>
  <c r="E1087" i="71"/>
  <c r="G1087" i="71" s="1"/>
  <c r="E1088" i="71"/>
  <c r="G1088" i="71" s="1"/>
  <c r="E1089" i="71"/>
  <c r="G1089" i="71" s="1"/>
  <c r="E1090" i="71"/>
  <c r="G1090" i="71" s="1"/>
  <c r="E1091" i="71"/>
  <c r="G1091" i="71" s="1"/>
  <c r="E1092" i="71"/>
  <c r="G1092" i="71" s="1"/>
  <c r="E1093" i="71"/>
  <c r="G1093" i="71" s="1"/>
  <c r="E1094" i="71"/>
  <c r="G1094" i="71"/>
  <c r="E1095" i="71"/>
  <c r="G1095" i="71" s="1"/>
  <c r="E1096" i="71"/>
  <c r="G1096" i="71"/>
  <c r="E1097" i="71"/>
  <c r="G1097" i="71" s="1"/>
  <c r="E1098" i="71"/>
  <c r="G1098" i="71" s="1"/>
  <c r="E1099" i="71"/>
  <c r="G1099" i="71" s="1"/>
  <c r="E1100" i="71"/>
  <c r="G1100" i="71"/>
  <c r="E1101" i="71"/>
  <c r="G1101" i="71" s="1"/>
  <c r="E1102" i="71"/>
  <c r="G1102" i="71" s="1"/>
  <c r="E1103" i="71"/>
  <c r="G1103" i="71" s="1"/>
  <c r="E1104" i="71"/>
  <c r="G1104" i="71" s="1"/>
  <c r="E1105" i="71"/>
  <c r="E1106" i="71"/>
  <c r="G1106" i="71" s="1"/>
  <c r="E1107" i="71"/>
  <c r="G1107" i="71" s="1"/>
  <c r="E1108" i="71"/>
  <c r="G1108" i="71" s="1"/>
  <c r="E1109" i="71"/>
  <c r="E1110" i="71"/>
  <c r="G1110" i="71" s="1"/>
  <c r="E1111" i="71"/>
  <c r="G1111" i="71" s="1"/>
  <c r="E1112" i="71"/>
  <c r="G1112" i="71"/>
  <c r="E1113" i="71"/>
  <c r="E1114" i="71"/>
  <c r="G1114" i="71" s="1"/>
  <c r="E1115" i="71"/>
  <c r="G1115" i="71" s="1"/>
  <c r="E1116" i="71"/>
  <c r="G1116" i="71" s="1"/>
  <c r="E1117" i="71"/>
  <c r="E1118" i="71"/>
  <c r="G1118" i="71" s="1"/>
  <c r="E1119" i="71"/>
  <c r="G1119" i="71" s="1"/>
  <c r="E1120" i="71"/>
  <c r="G1120" i="71" s="1"/>
  <c r="E1121" i="71"/>
  <c r="E1122" i="71"/>
  <c r="G1122" i="71" s="1"/>
  <c r="E1123" i="71"/>
  <c r="G1123" i="71" s="1"/>
  <c r="E1124" i="71"/>
  <c r="G1124" i="71" s="1"/>
  <c r="E1125" i="71"/>
  <c r="E1126" i="71"/>
  <c r="G1126" i="71"/>
  <c r="E1127" i="71"/>
  <c r="G1127" i="71" s="1"/>
  <c r="E1128" i="71"/>
  <c r="G1128" i="71"/>
  <c r="E1129" i="71"/>
  <c r="E1130" i="71"/>
  <c r="G1130" i="71" s="1"/>
  <c r="E1131" i="71"/>
  <c r="G1131" i="71" s="1"/>
  <c r="E1132" i="71"/>
  <c r="G1132" i="71"/>
  <c r="E1133" i="71"/>
  <c r="E1134" i="71"/>
  <c r="G1134" i="71" s="1"/>
  <c r="E1135" i="71"/>
  <c r="E1136" i="71"/>
  <c r="E1137" i="71"/>
  <c r="G1137" i="71" s="1"/>
  <c r="E1138" i="71"/>
  <c r="G1138" i="71" s="1"/>
  <c r="E1139" i="71"/>
  <c r="G1139" i="71" s="1"/>
  <c r="E1140" i="71"/>
  <c r="E1141" i="71"/>
  <c r="G1141" i="71" s="1"/>
  <c r="E1142" i="71"/>
  <c r="G1142" i="71" s="1"/>
  <c r="E1143" i="71"/>
  <c r="G1143" i="71" s="1"/>
  <c r="E1144" i="71"/>
  <c r="E1145" i="71"/>
  <c r="G1145" i="71" s="1"/>
  <c r="E1146" i="71"/>
  <c r="G1146" i="71" s="1"/>
  <c r="E1147" i="71"/>
  <c r="G1147" i="71" s="1"/>
  <c r="E1148" i="71"/>
  <c r="E1149" i="71"/>
  <c r="G1149" i="71" s="1"/>
  <c r="E1150" i="71"/>
  <c r="G1150" i="71" s="1"/>
  <c r="E1151" i="71"/>
  <c r="G1151" i="71" s="1"/>
  <c r="E1152" i="71"/>
  <c r="E1153" i="71"/>
  <c r="G1153" i="71" s="1"/>
  <c r="E1154" i="71"/>
  <c r="G1154" i="71"/>
  <c r="E1155" i="71"/>
  <c r="G1155" i="71" s="1"/>
  <c r="E1156" i="71"/>
  <c r="E1157" i="71"/>
  <c r="G1157" i="71" s="1"/>
  <c r="E1158" i="71"/>
  <c r="G1158" i="71" s="1"/>
  <c r="E1159" i="71"/>
  <c r="G1159" i="71" s="1"/>
  <c r="E1160" i="71"/>
  <c r="E1161" i="71"/>
  <c r="G1161" i="71" s="1"/>
  <c r="E1162" i="71"/>
  <c r="G1162" i="71" s="1"/>
  <c r="E1163" i="71"/>
  <c r="G1163" i="71" s="1"/>
  <c r="E1164" i="71"/>
  <c r="E1165" i="71"/>
  <c r="G1165" i="71" s="1"/>
  <c r="E1166" i="71"/>
  <c r="G1166" i="71" s="1"/>
  <c r="E1167" i="71"/>
  <c r="G1167" i="71" s="1"/>
  <c r="E1168" i="71"/>
  <c r="E1169" i="71"/>
  <c r="G1169" i="71" s="1"/>
  <c r="E1170" i="71"/>
  <c r="G1170" i="71"/>
  <c r="E1171" i="71"/>
  <c r="G1171" i="71" s="1"/>
  <c r="E1172" i="71"/>
  <c r="E1173" i="71"/>
  <c r="G1173" i="71" s="1"/>
  <c r="E1174" i="71"/>
  <c r="G1174" i="71" s="1"/>
  <c r="E1175" i="71"/>
  <c r="G1175" i="71" s="1"/>
  <c r="E1176" i="71"/>
  <c r="E1177" i="71"/>
  <c r="G1177" i="71" s="1"/>
  <c r="E1178" i="71"/>
  <c r="G1178" i="71" s="1"/>
  <c r="E1179" i="71"/>
  <c r="G1179" i="71" s="1"/>
  <c r="E1180" i="71"/>
  <c r="E1181" i="71"/>
  <c r="G1181" i="71" s="1"/>
  <c r="E1182" i="71"/>
  <c r="G1182" i="71" s="1"/>
  <c r="E1183" i="71"/>
  <c r="G1183" i="71" s="1"/>
  <c r="E1184" i="71"/>
  <c r="E1185" i="71"/>
  <c r="G1185" i="71" s="1"/>
  <c r="E1186" i="71"/>
  <c r="G1186" i="71"/>
  <c r="E1187" i="71"/>
  <c r="G1187" i="71" s="1"/>
  <c r="E1188" i="71"/>
  <c r="E1189" i="71"/>
  <c r="G1189" i="71" s="1"/>
  <c r="E1190" i="71"/>
  <c r="G1190" i="71" s="1"/>
  <c r="E1191" i="71"/>
  <c r="E1192" i="71"/>
  <c r="G1192" i="71" s="1"/>
  <c r="E1193" i="71"/>
  <c r="G1193" i="71" s="1"/>
  <c r="E1194" i="71"/>
  <c r="G1194" i="71" s="1"/>
  <c r="E1195" i="71"/>
  <c r="E1196" i="71"/>
  <c r="G1196" i="71" s="1"/>
  <c r="E1197" i="71"/>
  <c r="G1197" i="71" s="1"/>
  <c r="E1198" i="71"/>
  <c r="G1198" i="71" s="1"/>
  <c r="E1199" i="71"/>
  <c r="G1199" i="71" s="1"/>
  <c r="E1200" i="71"/>
  <c r="G1200" i="71" s="1"/>
  <c r="E1201" i="71"/>
  <c r="G1201" i="71" s="1"/>
  <c r="E1202" i="71"/>
  <c r="G1202" i="71"/>
  <c r="E1203" i="71"/>
  <c r="E1204" i="71"/>
  <c r="G1204" i="71" s="1"/>
  <c r="E1205" i="71"/>
  <c r="G1205" i="71" s="1"/>
  <c r="E1206" i="71"/>
  <c r="G1206" i="71" s="1"/>
  <c r="E1207" i="71"/>
  <c r="E1208" i="71"/>
  <c r="G1208" i="71" s="1"/>
  <c r="E1209" i="71"/>
  <c r="G1209" i="71" s="1"/>
  <c r="E1210" i="71"/>
  <c r="G1210" i="71" s="1"/>
  <c r="E1211" i="71"/>
  <c r="E1212" i="71"/>
  <c r="G1212" i="71" s="1"/>
  <c r="E1213" i="71"/>
  <c r="G1213" i="71" s="1"/>
  <c r="E1214" i="71"/>
  <c r="G1214" i="71" s="1"/>
  <c r="E1215" i="71"/>
  <c r="E1216" i="71"/>
  <c r="G1216" i="71" s="1"/>
  <c r="E1217" i="71"/>
  <c r="G1217" i="71" s="1"/>
  <c r="E1218" i="71"/>
  <c r="E1219" i="71"/>
  <c r="G1219" i="71" s="1"/>
  <c r="E1220" i="71"/>
  <c r="G1220" i="71" s="1"/>
  <c r="E1221" i="71"/>
  <c r="G1221" i="71" s="1"/>
  <c r="E1222" i="71"/>
  <c r="G1222" i="71" s="1"/>
  <c r="E1223" i="71"/>
  <c r="G1223" i="71" s="1"/>
  <c r="E1224" i="71"/>
  <c r="G1224" i="71" s="1"/>
  <c r="E603" i="71"/>
  <c r="G603" i="71" s="1"/>
  <c r="E604" i="71"/>
  <c r="G604" i="71" s="1"/>
  <c r="E605" i="71"/>
  <c r="G605" i="71" s="1"/>
  <c r="E606" i="71"/>
  <c r="G606" i="71" s="1"/>
  <c r="E607" i="71"/>
  <c r="G607" i="71" s="1"/>
  <c r="E608" i="71"/>
  <c r="E609" i="71"/>
  <c r="G609" i="71" s="1"/>
  <c r="E610" i="71"/>
  <c r="G610" i="71" s="1"/>
  <c r="E611" i="71"/>
  <c r="G611" i="71" s="1"/>
  <c r="E612" i="71"/>
  <c r="G612" i="71" s="1"/>
  <c r="E613" i="71"/>
  <c r="G613" i="71" s="1"/>
  <c r="E614" i="71"/>
  <c r="G614" i="71" s="1"/>
  <c r="E615" i="71"/>
  <c r="G615" i="71"/>
  <c r="E616" i="71"/>
  <c r="E617" i="71"/>
  <c r="G617" i="71" s="1"/>
  <c r="E618" i="71"/>
  <c r="G618" i="71" s="1"/>
  <c r="E619" i="71"/>
  <c r="G619" i="71" s="1"/>
  <c r="E620" i="71"/>
  <c r="G620" i="71" s="1"/>
  <c r="E621" i="71"/>
  <c r="G621" i="71" s="1"/>
  <c r="E622" i="71"/>
  <c r="G622" i="71" s="1"/>
  <c r="E623" i="71"/>
  <c r="G623" i="71" s="1"/>
  <c r="E624" i="71"/>
  <c r="G624" i="71" s="1"/>
  <c r="E625" i="71"/>
  <c r="G625" i="71" s="1"/>
  <c r="E626" i="71"/>
  <c r="G626" i="71" s="1"/>
  <c r="E627" i="71"/>
  <c r="G627" i="71" s="1"/>
  <c r="E628" i="71"/>
  <c r="G628" i="71" s="1"/>
  <c r="E629" i="71"/>
  <c r="G629" i="71" s="1"/>
  <c r="E630" i="71"/>
  <c r="G630" i="71" s="1"/>
  <c r="E631" i="71"/>
  <c r="G631" i="71"/>
  <c r="E632" i="71"/>
  <c r="G632" i="71" s="1"/>
  <c r="E633" i="71"/>
  <c r="G633" i="71" s="1"/>
  <c r="E634" i="71"/>
  <c r="G634" i="71" s="1"/>
  <c r="E635" i="71"/>
  <c r="G635" i="71" s="1"/>
  <c r="E636" i="71"/>
  <c r="G636" i="71" s="1"/>
  <c r="E637" i="71"/>
  <c r="G637" i="71" s="1"/>
  <c r="E638" i="71"/>
  <c r="G638" i="71" s="1"/>
  <c r="E639" i="71"/>
  <c r="G639" i="71" s="1"/>
  <c r="E640" i="71"/>
  <c r="G640" i="71" s="1"/>
  <c r="E641" i="71"/>
  <c r="G641" i="71" s="1"/>
  <c r="E642" i="71"/>
  <c r="G642" i="71" s="1"/>
  <c r="E643" i="71"/>
  <c r="G643" i="71" s="1"/>
  <c r="E644" i="71"/>
  <c r="G644" i="71" s="1"/>
  <c r="E645" i="71"/>
  <c r="G645" i="71" s="1"/>
  <c r="E646" i="71"/>
  <c r="G646" i="71" s="1"/>
  <c r="E647" i="71"/>
  <c r="G647" i="71"/>
  <c r="E648" i="71"/>
  <c r="G648" i="71" s="1"/>
  <c r="E649" i="71"/>
  <c r="G649" i="71" s="1"/>
  <c r="E650" i="71"/>
  <c r="G650" i="71" s="1"/>
  <c r="E651" i="71"/>
  <c r="G651" i="71" s="1"/>
  <c r="E652" i="71"/>
  <c r="E653" i="71"/>
  <c r="G653" i="71" s="1"/>
  <c r="E654" i="71"/>
  <c r="G654" i="71" s="1"/>
  <c r="E655" i="71"/>
  <c r="G655" i="71" s="1"/>
  <c r="E656" i="71"/>
  <c r="G656" i="71" s="1"/>
  <c r="E657" i="71"/>
  <c r="G657" i="71" s="1"/>
  <c r="E658" i="71"/>
  <c r="G658" i="71" s="1"/>
  <c r="E659" i="71"/>
  <c r="G659" i="71" s="1"/>
  <c r="E660" i="71"/>
  <c r="G660" i="71" s="1"/>
  <c r="E661" i="71"/>
  <c r="G661" i="71" s="1"/>
  <c r="E662" i="71"/>
  <c r="G662" i="71" s="1"/>
  <c r="E663" i="71"/>
  <c r="G663" i="71"/>
  <c r="E664" i="71"/>
  <c r="G664" i="71" s="1"/>
  <c r="E665" i="71"/>
  <c r="G665" i="71" s="1"/>
  <c r="E666" i="71"/>
  <c r="G666" i="71" s="1"/>
  <c r="E667" i="71"/>
  <c r="G667" i="71" s="1"/>
  <c r="E668" i="71"/>
  <c r="G668" i="71" s="1"/>
  <c r="E669" i="71"/>
  <c r="G669" i="71" s="1"/>
  <c r="E670" i="71"/>
  <c r="G670" i="71" s="1"/>
  <c r="E671" i="71"/>
  <c r="G671" i="71" s="1"/>
  <c r="E672" i="71"/>
  <c r="G672" i="71" s="1"/>
  <c r="E673" i="71"/>
  <c r="G673" i="71" s="1"/>
  <c r="E674" i="71"/>
  <c r="G674" i="71" s="1"/>
  <c r="E675" i="71"/>
  <c r="G675" i="71" s="1"/>
  <c r="E676" i="71"/>
  <c r="G676" i="71" s="1"/>
  <c r="E677" i="71"/>
  <c r="G677" i="71" s="1"/>
  <c r="E678" i="71"/>
  <c r="G678" i="71" s="1"/>
  <c r="E679" i="71"/>
  <c r="G679" i="71"/>
  <c r="E680" i="71"/>
  <c r="G680" i="71" s="1"/>
  <c r="E681" i="71"/>
  <c r="G681" i="71" s="1"/>
  <c r="E682" i="71"/>
  <c r="G682" i="71" s="1"/>
  <c r="E683" i="71"/>
  <c r="G683" i="71" s="1"/>
  <c r="E684" i="71"/>
  <c r="G684" i="71" s="1"/>
  <c r="E685" i="71"/>
  <c r="G685" i="71" s="1"/>
  <c r="E686" i="71"/>
  <c r="G686" i="71" s="1"/>
  <c r="E687" i="71"/>
  <c r="G687" i="71" s="1"/>
  <c r="E688" i="71"/>
  <c r="G688" i="71" s="1"/>
  <c r="E689" i="71"/>
  <c r="G689" i="71" s="1"/>
  <c r="E690" i="71"/>
  <c r="G690" i="71" s="1"/>
  <c r="E691" i="71"/>
  <c r="G691" i="71" s="1"/>
  <c r="E692" i="71"/>
  <c r="G692" i="71" s="1"/>
  <c r="E693" i="71"/>
  <c r="G693" i="71" s="1"/>
  <c r="E694" i="71"/>
  <c r="G694" i="71" s="1"/>
  <c r="E695" i="71"/>
  <c r="G695" i="71"/>
  <c r="E696" i="71"/>
  <c r="G696" i="71" s="1"/>
  <c r="E697" i="71"/>
  <c r="G697" i="71" s="1"/>
  <c r="E698" i="71"/>
  <c r="G698" i="71" s="1"/>
  <c r="E699" i="71"/>
  <c r="G699" i="71" s="1"/>
  <c r="E700" i="71"/>
  <c r="G700" i="71" s="1"/>
  <c r="E701" i="71"/>
  <c r="G701" i="71" s="1"/>
  <c r="E702" i="71"/>
  <c r="G702" i="71" s="1"/>
  <c r="E703" i="71"/>
  <c r="G703" i="71" s="1"/>
  <c r="E704" i="71"/>
  <c r="G704" i="71" s="1"/>
  <c r="E705" i="71"/>
  <c r="G705" i="71" s="1"/>
  <c r="E706" i="71"/>
  <c r="G706" i="71" s="1"/>
  <c r="E707" i="71"/>
  <c r="G707" i="71" s="1"/>
  <c r="E708" i="71"/>
  <c r="G708" i="71" s="1"/>
  <c r="E709" i="71"/>
  <c r="G709" i="71" s="1"/>
  <c r="E710" i="71"/>
  <c r="G710" i="71" s="1"/>
  <c r="E711" i="71"/>
  <c r="G711" i="71"/>
  <c r="E712" i="71"/>
  <c r="G712" i="71" s="1"/>
  <c r="E713" i="71"/>
  <c r="G713" i="71" s="1"/>
  <c r="E714" i="71"/>
  <c r="G714" i="71" s="1"/>
  <c r="E715" i="71"/>
  <c r="G715" i="71" s="1"/>
  <c r="E716" i="71"/>
  <c r="G716" i="71" s="1"/>
  <c r="E717" i="71"/>
  <c r="G717" i="71" s="1"/>
  <c r="E718" i="71"/>
  <c r="G718" i="71" s="1"/>
  <c r="E719" i="71"/>
  <c r="G719" i="71"/>
  <c r="E720" i="71"/>
  <c r="G720" i="71" s="1"/>
  <c r="E721" i="71"/>
  <c r="G721" i="71" s="1"/>
  <c r="E722" i="71"/>
  <c r="G722" i="71" s="1"/>
  <c r="E723" i="71"/>
  <c r="G723" i="71" s="1"/>
  <c r="E724" i="71"/>
  <c r="G724" i="71" s="1"/>
  <c r="E725" i="71"/>
  <c r="G725" i="71" s="1"/>
  <c r="E726" i="71"/>
  <c r="G726" i="71" s="1"/>
  <c r="E727" i="71"/>
  <c r="G727" i="71"/>
  <c r="E728" i="71"/>
  <c r="G728" i="71" s="1"/>
  <c r="E729" i="71"/>
  <c r="G729" i="71" s="1"/>
  <c r="E730" i="71"/>
  <c r="G730" i="71" s="1"/>
  <c r="E731" i="71"/>
  <c r="G731" i="71"/>
  <c r="E732" i="71"/>
  <c r="G732" i="71" s="1"/>
  <c r="E733" i="71"/>
  <c r="G733" i="71" s="1"/>
  <c r="E734" i="71"/>
  <c r="G734" i="71" s="1"/>
  <c r="E735" i="71"/>
  <c r="G735" i="71" s="1"/>
  <c r="E736" i="71"/>
  <c r="G736" i="71" s="1"/>
  <c r="E737" i="71"/>
  <c r="G737" i="71" s="1"/>
  <c r="E738" i="71"/>
  <c r="G738" i="71" s="1"/>
  <c r="E739" i="71"/>
  <c r="G739" i="71" s="1"/>
  <c r="E740" i="71"/>
  <c r="G740" i="71" s="1"/>
  <c r="E741" i="71"/>
  <c r="G741" i="71" s="1"/>
  <c r="E742" i="71"/>
  <c r="G742" i="71" s="1"/>
  <c r="E743" i="71"/>
  <c r="G743" i="71"/>
  <c r="E744" i="71"/>
  <c r="G744" i="71" s="1"/>
  <c r="E745" i="71"/>
  <c r="G745" i="71" s="1"/>
  <c r="E746" i="71"/>
  <c r="G746" i="71" s="1"/>
  <c r="E747" i="71"/>
  <c r="G747" i="71" s="1"/>
  <c r="E748" i="71"/>
  <c r="G748" i="71" s="1"/>
  <c r="E749" i="71"/>
  <c r="G749" i="71" s="1"/>
  <c r="E750" i="71"/>
  <c r="G750" i="71" s="1"/>
  <c r="E751" i="71"/>
  <c r="G751" i="71"/>
  <c r="E752" i="71"/>
  <c r="G752" i="71" s="1"/>
  <c r="E753" i="71"/>
  <c r="G753" i="71" s="1"/>
  <c r="E754" i="71"/>
  <c r="G754" i="71" s="1"/>
  <c r="E755" i="71"/>
  <c r="G755" i="71" s="1"/>
  <c r="E756" i="71"/>
  <c r="G756" i="71" s="1"/>
  <c r="E757" i="71"/>
  <c r="G757" i="71" s="1"/>
  <c r="E758" i="71"/>
  <c r="G758" i="71" s="1"/>
  <c r="E759" i="71"/>
  <c r="G759" i="71"/>
  <c r="E760" i="71"/>
  <c r="G760" i="71" s="1"/>
  <c r="E761" i="71"/>
  <c r="G761" i="71" s="1"/>
  <c r="E762" i="71"/>
  <c r="G762" i="71" s="1"/>
  <c r="E763" i="71"/>
  <c r="G763" i="71"/>
  <c r="E764" i="71"/>
  <c r="G764" i="71" s="1"/>
  <c r="E765" i="71"/>
  <c r="G765" i="71" s="1"/>
  <c r="E766" i="71"/>
  <c r="G766" i="71" s="1"/>
  <c r="E767" i="71"/>
  <c r="G767" i="71" s="1"/>
  <c r="E768" i="71"/>
  <c r="G768" i="71" s="1"/>
  <c r="E769" i="71"/>
  <c r="G769" i="71" s="1"/>
  <c r="E770" i="71"/>
  <c r="G770" i="71" s="1"/>
  <c r="E771" i="71"/>
  <c r="G771" i="71" s="1"/>
  <c r="E772" i="71"/>
  <c r="G772" i="71" s="1"/>
  <c r="E773" i="71"/>
  <c r="G773" i="71" s="1"/>
  <c r="E774" i="71"/>
  <c r="G774" i="71" s="1"/>
  <c r="E775" i="71"/>
  <c r="G775" i="71"/>
  <c r="E776" i="71"/>
  <c r="G776" i="71" s="1"/>
  <c r="E777" i="71"/>
  <c r="G777" i="71" s="1"/>
  <c r="E778" i="71"/>
  <c r="G778" i="71" s="1"/>
  <c r="E779" i="71"/>
  <c r="G779" i="71" s="1"/>
  <c r="E780" i="71"/>
  <c r="G780" i="71" s="1"/>
  <c r="E781" i="71"/>
  <c r="G781" i="71" s="1"/>
  <c r="E782" i="71"/>
  <c r="G782" i="71" s="1"/>
  <c r="E783" i="71"/>
  <c r="G783" i="71"/>
  <c r="E784" i="71"/>
  <c r="G784" i="71" s="1"/>
  <c r="E785" i="71"/>
  <c r="G785" i="71" s="1"/>
  <c r="E786" i="71"/>
  <c r="G786" i="71" s="1"/>
  <c r="E787" i="71"/>
  <c r="G787" i="71" s="1"/>
  <c r="E788" i="71"/>
  <c r="G788" i="71" s="1"/>
  <c r="E789" i="71"/>
  <c r="G789" i="71" s="1"/>
  <c r="E790" i="71"/>
  <c r="G790" i="71" s="1"/>
  <c r="E791" i="71"/>
  <c r="G791" i="71"/>
  <c r="E792" i="71"/>
  <c r="G792" i="71" s="1"/>
  <c r="E793" i="71"/>
  <c r="G793" i="71" s="1"/>
  <c r="E794" i="71"/>
  <c r="G794" i="71" s="1"/>
  <c r="E795" i="71"/>
  <c r="G795" i="71"/>
  <c r="E796" i="71"/>
  <c r="G796" i="71" s="1"/>
  <c r="E797" i="71"/>
  <c r="G797" i="71" s="1"/>
  <c r="E798" i="71"/>
  <c r="G798" i="71" s="1"/>
  <c r="E799" i="71"/>
  <c r="G799" i="71" s="1"/>
  <c r="E800" i="71"/>
  <c r="G800" i="71" s="1"/>
  <c r="E801" i="71"/>
  <c r="G801" i="71" s="1"/>
  <c r="E802" i="71"/>
  <c r="G802" i="71" s="1"/>
  <c r="E803" i="71"/>
  <c r="G803" i="71" s="1"/>
  <c r="E804" i="71"/>
  <c r="G804" i="71" s="1"/>
  <c r="E805" i="71"/>
  <c r="G805" i="71" s="1"/>
  <c r="E806" i="71"/>
  <c r="G806" i="71" s="1"/>
  <c r="E807" i="71"/>
  <c r="G807" i="71"/>
  <c r="E808" i="71"/>
  <c r="G808" i="71" s="1"/>
  <c r="E809" i="71"/>
  <c r="G809" i="71" s="1"/>
  <c r="E810" i="71"/>
  <c r="G810" i="71" s="1"/>
  <c r="E811" i="71"/>
  <c r="G811" i="71" s="1"/>
  <c r="E812" i="71"/>
  <c r="G812" i="71" s="1"/>
  <c r="E813" i="71"/>
  <c r="G813" i="71" s="1"/>
  <c r="E814" i="71"/>
  <c r="G814" i="71" s="1"/>
  <c r="E815" i="71"/>
  <c r="G815" i="71"/>
  <c r="E816" i="71"/>
  <c r="G816" i="71" s="1"/>
  <c r="E817" i="71"/>
  <c r="G817" i="71" s="1"/>
  <c r="E818" i="71"/>
  <c r="G818" i="71" s="1"/>
  <c r="E819" i="71"/>
  <c r="G819" i="71" s="1"/>
  <c r="E820" i="71"/>
  <c r="G820" i="71" s="1"/>
  <c r="E821" i="71"/>
  <c r="E822" i="71"/>
  <c r="G822" i="71" s="1"/>
  <c r="E823" i="71"/>
  <c r="G823" i="71"/>
  <c r="E824" i="71"/>
  <c r="G824" i="71" s="1"/>
  <c r="E825" i="71"/>
  <c r="E826" i="71"/>
  <c r="G826" i="71" s="1"/>
  <c r="E827" i="71"/>
  <c r="G827" i="71"/>
  <c r="E828" i="71"/>
  <c r="E829" i="71"/>
  <c r="G829" i="71" s="1"/>
  <c r="E830" i="71"/>
  <c r="G830" i="71" s="1"/>
  <c r="E831" i="71"/>
  <c r="G831" i="71" s="1"/>
  <c r="E832" i="71"/>
  <c r="E833" i="71"/>
  <c r="G833" i="71" s="1"/>
  <c r="E834" i="71"/>
  <c r="G834" i="71" s="1"/>
  <c r="E835" i="71"/>
  <c r="G835" i="71" s="1"/>
  <c r="E836" i="71"/>
  <c r="G836" i="71" s="1"/>
  <c r="E837" i="71"/>
  <c r="G837" i="71" s="1"/>
  <c r="E838" i="71"/>
  <c r="G838" i="71" s="1"/>
  <c r="E839" i="71"/>
  <c r="G839" i="71"/>
  <c r="E840" i="71"/>
  <c r="E841" i="71"/>
  <c r="G841" i="71" s="1"/>
  <c r="E842" i="71"/>
  <c r="G842" i="71" s="1"/>
  <c r="E843" i="71"/>
  <c r="G843" i="71" s="1"/>
  <c r="E844" i="71"/>
  <c r="E845" i="71"/>
  <c r="G845" i="71" s="1"/>
  <c r="E846" i="71"/>
  <c r="G846" i="71" s="1"/>
  <c r="E847" i="71"/>
  <c r="G847" i="71"/>
  <c r="E848" i="71"/>
  <c r="E849" i="71"/>
  <c r="G849" i="71" s="1"/>
  <c r="E850" i="71"/>
  <c r="G850" i="71" s="1"/>
  <c r="E851" i="71"/>
  <c r="G851" i="71" s="1"/>
  <c r="E852" i="71"/>
  <c r="E853" i="71"/>
  <c r="G853" i="71" s="1"/>
  <c r="E854" i="71"/>
  <c r="G854" i="71" s="1"/>
  <c r="E855" i="71"/>
  <c r="G855" i="71" s="1"/>
  <c r="E856" i="71"/>
  <c r="G856" i="71" s="1"/>
  <c r="E857" i="71"/>
  <c r="G857" i="71" s="1"/>
  <c r="E858" i="71"/>
  <c r="G858" i="71" s="1"/>
  <c r="E859" i="71"/>
  <c r="G859" i="71"/>
  <c r="E860" i="71"/>
  <c r="E861" i="71"/>
  <c r="G861" i="71" s="1"/>
  <c r="E862" i="71"/>
  <c r="G862" i="71" s="1"/>
  <c r="E863" i="71"/>
  <c r="G863" i="71" s="1"/>
  <c r="E864" i="71"/>
  <c r="E865" i="71"/>
  <c r="G865" i="71" s="1"/>
  <c r="E866" i="71"/>
  <c r="G866" i="71" s="1"/>
  <c r="E867" i="71"/>
  <c r="G867" i="71"/>
  <c r="E868" i="71"/>
  <c r="E869" i="71"/>
  <c r="G869" i="71" s="1"/>
  <c r="E870" i="71"/>
  <c r="G870" i="71" s="1"/>
  <c r="E871" i="71"/>
  <c r="G871" i="71" s="1"/>
  <c r="E872" i="71"/>
  <c r="G872" i="71" s="1"/>
  <c r="E873" i="71"/>
  <c r="G873" i="71" s="1"/>
  <c r="E874" i="71"/>
  <c r="G874" i="71" s="1"/>
  <c r="E875" i="71"/>
  <c r="G875" i="71"/>
  <c r="E876" i="71"/>
  <c r="G876" i="71" s="1"/>
  <c r="E877" i="71"/>
  <c r="G877" i="71" s="1"/>
  <c r="E878" i="71"/>
  <c r="G878" i="71" s="1"/>
  <c r="E879" i="71"/>
  <c r="G879" i="71" s="1"/>
  <c r="E880" i="71"/>
  <c r="G880" i="71" s="1"/>
  <c r="E881" i="71"/>
  <c r="G881" i="71" s="1"/>
  <c r="E882" i="71"/>
  <c r="G882" i="71" s="1"/>
  <c r="E883" i="71"/>
  <c r="G883" i="71"/>
  <c r="E884" i="71"/>
  <c r="G884" i="71" s="1"/>
  <c r="E885" i="71"/>
  <c r="G885" i="71" s="1"/>
  <c r="E886" i="71"/>
  <c r="G886" i="71" s="1"/>
  <c r="E887" i="71"/>
  <c r="G887" i="71" s="1"/>
  <c r="E888" i="71"/>
  <c r="G888" i="71" s="1"/>
  <c r="E889" i="71"/>
  <c r="G889" i="71" s="1"/>
  <c r="E890" i="71"/>
  <c r="G890" i="71" s="1"/>
  <c r="E891" i="71"/>
  <c r="G891" i="71"/>
  <c r="E892" i="71"/>
  <c r="G892" i="71" s="1"/>
  <c r="E893" i="71"/>
  <c r="G893" i="71" s="1"/>
  <c r="E894" i="71"/>
  <c r="G894" i="71" s="1"/>
  <c r="E895" i="71"/>
  <c r="G895" i="71" s="1"/>
  <c r="E896" i="71"/>
  <c r="G896" i="71" s="1"/>
  <c r="E897" i="71"/>
  <c r="G897" i="71" s="1"/>
  <c r="E898" i="71"/>
  <c r="G898" i="71" s="1"/>
  <c r="E899" i="71"/>
  <c r="G899" i="71"/>
  <c r="E900" i="71"/>
  <c r="G900" i="71" s="1"/>
  <c r="E901" i="71"/>
  <c r="G901" i="71" s="1"/>
  <c r="E902" i="71"/>
  <c r="G902" i="71" s="1"/>
  <c r="E903" i="71"/>
  <c r="G903" i="71" s="1"/>
  <c r="E904" i="71"/>
  <c r="G904" i="71" s="1"/>
  <c r="E905" i="71"/>
  <c r="G905" i="71" s="1"/>
  <c r="E906" i="71"/>
  <c r="G906" i="71" s="1"/>
  <c r="E907" i="71"/>
  <c r="G907" i="71"/>
  <c r="E908" i="71"/>
  <c r="G908" i="71" s="1"/>
  <c r="E909" i="71"/>
  <c r="G909" i="71" s="1"/>
  <c r="E910" i="71"/>
  <c r="G910" i="71" s="1"/>
  <c r="E911" i="71"/>
  <c r="G911" i="71" s="1"/>
  <c r="E912" i="71"/>
  <c r="G912" i="71" s="1"/>
  <c r="E913" i="71"/>
  <c r="G913" i="71" s="1"/>
  <c r="E914" i="71"/>
  <c r="G914" i="71" s="1"/>
  <c r="E915" i="71"/>
  <c r="G915" i="71"/>
  <c r="E916" i="71"/>
  <c r="E303" i="71"/>
  <c r="G303" i="71"/>
  <c r="E304" i="71"/>
  <c r="G304" i="71" s="1"/>
  <c r="E305" i="71"/>
  <c r="G305" i="71" s="1"/>
  <c r="E306" i="71"/>
  <c r="G306" i="71" s="1"/>
  <c r="E307" i="71"/>
  <c r="G307" i="71" s="1"/>
  <c r="E308" i="71"/>
  <c r="G308" i="71" s="1"/>
  <c r="E309" i="71"/>
  <c r="G309" i="71" s="1"/>
  <c r="E310" i="71"/>
  <c r="G310" i="71" s="1"/>
  <c r="E311" i="71"/>
  <c r="G311" i="71"/>
  <c r="E312" i="71"/>
  <c r="G312" i="71" s="1"/>
  <c r="E313" i="71"/>
  <c r="G313" i="71" s="1"/>
  <c r="E314" i="71"/>
  <c r="G314" i="71" s="1"/>
  <c r="E315" i="71"/>
  <c r="G315" i="71" s="1"/>
  <c r="E316" i="71"/>
  <c r="G316" i="71" s="1"/>
  <c r="E317" i="71"/>
  <c r="G317" i="71" s="1"/>
  <c r="E318" i="71"/>
  <c r="G318" i="71" s="1"/>
  <c r="E319" i="71"/>
  <c r="G319" i="71"/>
  <c r="E320" i="71"/>
  <c r="G320" i="71" s="1"/>
  <c r="E321" i="71"/>
  <c r="G321" i="71" s="1"/>
  <c r="E322" i="71"/>
  <c r="G322" i="71" s="1"/>
  <c r="E323" i="71"/>
  <c r="G323" i="71" s="1"/>
  <c r="E324" i="71"/>
  <c r="G324" i="71" s="1"/>
  <c r="E325" i="71"/>
  <c r="G325" i="71" s="1"/>
  <c r="E326" i="71"/>
  <c r="G326" i="71" s="1"/>
  <c r="E327" i="71"/>
  <c r="G327" i="71"/>
  <c r="E328" i="71"/>
  <c r="G328" i="71" s="1"/>
  <c r="E329" i="71"/>
  <c r="G329" i="71" s="1"/>
  <c r="E330" i="71"/>
  <c r="G330" i="71" s="1"/>
  <c r="E331" i="71"/>
  <c r="G331" i="71" s="1"/>
  <c r="E332" i="71"/>
  <c r="G332" i="71" s="1"/>
  <c r="E333" i="71"/>
  <c r="G333" i="71" s="1"/>
  <c r="E334" i="71"/>
  <c r="G334" i="71" s="1"/>
  <c r="E335" i="71"/>
  <c r="G335" i="71"/>
  <c r="E336" i="71"/>
  <c r="G336" i="71" s="1"/>
  <c r="E337" i="71"/>
  <c r="G337" i="71" s="1"/>
  <c r="E338" i="71"/>
  <c r="G338" i="71" s="1"/>
  <c r="E339" i="71"/>
  <c r="G339" i="71" s="1"/>
  <c r="E340" i="71"/>
  <c r="G340" i="71" s="1"/>
  <c r="E341" i="71"/>
  <c r="G341" i="71" s="1"/>
  <c r="E342" i="71"/>
  <c r="G342" i="71" s="1"/>
  <c r="E343" i="71"/>
  <c r="G343" i="71"/>
  <c r="E344" i="71"/>
  <c r="G344" i="71" s="1"/>
  <c r="E345" i="71"/>
  <c r="G345" i="71" s="1"/>
  <c r="E346" i="71"/>
  <c r="G346" i="71" s="1"/>
  <c r="E347" i="71"/>
  <c r="G347" i="71" s="1"/>
  <c r="E348" i="71"/>
  <c r="G348" i="71" s="1"/>
  <c r="E349" i="71"/>
  <c r="G349" i="71" s="1"/>
  <c r="E350" i="71"/>
  <c r="G350" i="71" s="1"/>
  <c r="E351" i="71"/>
  <c r="G351" i="71"/>
  <c r="E352" i="71"/>
  <c r="G352" i="71" s="1"/>
  <c r="E353" i="71"/>
  <c r="G353" i="71" s="1"/>
  <c r="E354" i="71"/>
  <c r="G354" i="71" s="1"/>
  <c r="E355" i="71"/>
  <c r="G355" i="71" s="1"/>
  <c r="E356" i="71"/>
  <c r="G356" i="71" s="1"/>
  <c r="E357" i="71"/>
  <c r="G357" i="71" s="1"/>
  <c r="E358" i="71"/>
  <c r="G358" i="71" s="1"/>
  <c r="E359" i="71"/>
  <c r="G359" i="71"/>
  <c r="E360" i="71"/>
  <c r="G360" i="71" s="1"/>
  <c r="E361" i="71"/>
  <c r="G361" i="71" s="1"/>
  <c r="E362" i="71"/>
  <c r="G362" i="71" s="1"/>
  <c r="E363" i="71"/>
  <c r="G363" i="71" s="1"/>
  <c r="E364" i="71"/>
  <c r="G364" i="71" s="1"/>
  <c r="E365" i="71"/>
  <c r="G365" i="71" s="1"/>
  <c r="E366" i="71"/>
  <c r="G366" i="71" s="1"/>
  <c r="E367" i="71"/>
  <c r="G367" i="71"/>
  <c r="E368" i="71"/>
  <c r="G368" i="71" s="1"/>
  <c r="E369" i="71"/>
  <c r="G369" i="71" s="1"/>
  <c r="E370" i="71"/>
  <c r="G370" i="71" s="1"/>
  <c r="E371" i="71"/>
  <c r="G371" i="71" s="1"/>
  <c r="E372" i="71"/>
  <c r="G372" i="71" s="1"/>
  <c r="E373" i="71"/>
  <c r="G373" i="71" s="1"/>
  <c r="E374" i="71"/>
  <c r="G374" i="71" s="1"/>
  <c r="E375" i="71"/>
  <c r="G375" i="71"/>
  <c r="E376" i="71"/>
  <c r="G376" i="71" s="1"/>
  <c r="E377" i="71"/>
  <c r="G377" i="71" s="1"/>
  <c r="E378" i="71"/>
  <c r="G378" i="71" s="1"/>
  <c r="E379" i="71"/>
  <c r="G379" i="71" s="1"/>
  <c r="E380" i="71"/>
  <c r="G380" i="71" s="1"/>
  <c r="E381" i="71"/>
  <c r="G381" i="71" s="1"/>
  <c r="E382" i="71"/>
  <c r="G382" i="71" s="1"/>
  <c r="E383" i="71"/>
  <c r="G383" i="71"/>
  <c r="E384" i="71"/>
  <c r="G384" i="71" s="1"/>
  <c r="E385" i="71"/>
  <c r="G385" i="71" s="1"/>
  <c r="E386" i="71"/>
  <c r="G386" i="71" s="1"/>
  <c r="E387" i="71"/>
  <c r="G387" i="71" s="1"/>
  <c r="E388" i="71"/>
  <c r="G388" i="71" s="1"/>
  <c r="E389" i="71"/>
  <c r="G389" i="71" s="1"/>
  <c r="E390" i="71"/>
  <c r="G390" i="71" s="1"/>
  <c r="E391" i="71"/>
  <c r="G391" i="71"/>
  <c r="E392" i="71"/>
  <c r="G392" i="71" s="1"/>
  <c r="E393" i="71"/>
  <c r="G393" i="71" s="1"/>
  <c r="E394" i="71"/>
  <c r="G394" i="71" s="1"/>
  <c r="E395" i="71"/>
  <c r="G395" i="71" s="1"/>
  <c r="E396" i="71"/>
  <c r="G396" i="71" s="1"/>
  <c r="E397" i="71"/>
  <c r="G397" i="71" s="1"/>
  <c r="E398" i="71"/>
  <c r="G398" i="71" s="1"/>
  <c r="E399" i="71"/>
  <c r="G399" i="71"/>
  <c r="E400" i="71"/>
  <c r="G400" i="71" s="1"/>
  <c r="E401" i="71"/>
  <c r="G401" i="71" s="1"/>
  <c r="E402" i="71"/>
  <c r="G402" i="71" s="1"/>
  <c r="E403" i="71"/>
  <c r="G403" i="71" s="1"/>
  <c r="E404" i="71"/>
  <c r="G404" i="71" s="1"/>
  <c r="E405" i="71"/>
  <c r="G405" i="71" s="1"/>
  <c r="E406" i="71"/>
  <c r="G406" i="71" s="1"/>
  <c r="E407" i="71"/>
  <c r="G407" i="71"/>
  <c r="E408" i="71"/>
  <c r="G408" i="71" s="1"/>
  <c r="E409" i="71"/>
  <c r="G409" i="71" s="1"/>
  <c r="E410" i="71"/>
  <c r="G410" i="71" s="1"/>
  <c r="E411" i="71"/>
  <c r="G411" i="71" s="1"/>
  <c r="E412" i="71"/>
  <c r="G412" i="71" s="1"/>
  <c r="E413" i="71"/>
  <c r="G413" i="71" s="1"/>
  <c r="E414" i="71"/>
  <c r="G414" i="71" s="1"/>
  <c r="E415" i="71"/>
  <c r="G415" i="71"/>
  <c r="E416" i="71"/>
  <c r="G416" i="71" s="1"/>
  <c r="E417" i="71"/>
  <c r="G417" i="71" s="1"/>
  <c r="E418" i="71"/>
  <c r="G418" i="71" s="1"/>
  <c r="E419" i="71"/>
  <c r="G419" i="71" s="1"/>
  <c r="E420" i="71"/>
  <c r="G420" i="71" s="1"/>
  <c r="E421" i="71"/>
  <c r="G421" i="71" s="1"/>
  <c r="E422" i="71"/>
  <c r="G422" i="71" s="1"/>
  <c r="E423" i="71"/>
  <c r="G423" i="71"/>
  <c r="E424" i="71"/>
  <c r="G424" i="71" s="1"/>
  <c r="E425" i="71"/>
  <c r="G425" i="71" s="1"/>
  <c r="E426" i="71"/>
  <c r="G426" i="71" s="1"/>
  <c r="E427" i="71"/>
  <c r="G427" i="71" s="1"/>
  <c r="E428" i="71"/>
  <c r="G428" i="71" s="1"/>
  <c r="E429" i="71"/>
  <c r="G429" i="71" s="1"/>
  <c r="E430" i="71"/>
  <c r="G430" i="71" s="1"/>
  <c r="E431" i="71"/>
  <c r="G431" i="71"/>
  <c r="E432" i="71"/>
  <c r="G432" i="71" s="1"/>
  <c r="E433" i="71"/>
  <c r="G433" i="71" s="1"/>
  <c r="E434" i="71"/>
  <c r="G434" i="71" s="1"/>
  <c r="E435" i="71"/>
  <c r="G435" i="71" s="1"/>
  <c r="E436" i="71"/>
  <c r="G436" i="71" s="1"/>
  <c r="E437" i="71"/>
  <c r="G437" i="71" s="1"/>
  <c r="E438" i="71"/>
  <c r="G438" i="71" s="1"/>
  <c r="E439" i="71"/>
  <c r="G439" i="71"/>
  <c r="E440" i="71"/>
  <c r="G440" i="71" s="1"/>
  <c r="E441" i="71"/>
  <c r="G441" i="71" s="1"/>
  <c r="E442" i="71"/>
  <c r="G442" i="71" s="1"/>
  <c r="E443" i="71"/>
  <c r="G443" i="71" s="1"/>
  <c r="E444" i="71"/>
  <c r="G444" i="71" s="1"/>
  <c r="E445" i="71"/>
  <c r="G445" i="71" s="1"/>
  <c r="E446" i="71"/>
  <c r="G446" i="71" s="1"/>
  <c r="E447" i="71"/>
  <c r="G447" i="71"/>
  <c r="E448" i="71"/>
  <c r="G448" i="71" s="1"/>
  <c r="E449" i="71"/>
  <c r="G449" i="71" s="1"/>
  <c r="E450" i="71"/>
  <c r="G450" i="71" s="1"/>
  <c r="E451" i="71"/>
  <c r="G451" i="71" s="1"/>
  <c r="E452" i="71"/>
  <c r="G452" i="71" s="1"/>
  <c r="E453" i="71"/>
  <c r="G453" i="71" s="1"/>
  <c r="E454" i="71"/>
  <c r="G454" i="71" s="1"/>
  <c r="E455" i="71"/>
  <c r="G455" i="71"/>
  <c r="E456" i="71"/>
  <c r="G456" i="71" s="1"/>
  <c r="E457" i="71"/>
  <c r="G457" i="71" s="1"/>
  <c r="E458" i="71"/>
  <c r="G458" i="71" s="1"/>
  <c r="E459" i="71"/>
  <c r="G459" i="71" s="1"/>
  <c r="E460" i="71"/>
  <c r="G460" i="71" s="1"/>
  <c r="E461" i="71"/>
  <c r="G461" i="71" s="1"/>
  <c r="E462" i="71"/>
  <c r="G462" i="71" s="1"/>
  <c r="E463" i="71"/>
  <c r="G463" i="71"/>
  <c r="E464" i="71"/>
  <c r="G464" i="71" s="1"/>
  <c r="E465" i="71"/>
  <c r="G465" i="71" s="1"/>
  <c r="E466" i="71"/>
  <c r="G466" i="71" s="1"/>
  <c r="E467" i="71"/>
  <c r="G467" i="71" s="1"/>
  <c r="E468" i="71"/>
  <c r="G468" i="71" s="1"/>
  <c r="E469" i="71"/>
  <c r="G469" i="71" s="1"/>
  <c r="E470" i="71"/>
  <c r="G470" i="71" s="1"/>
  <c r="E471" i="71"/>
  <c r="G471" i="71"/>
  <c r="E472" i="71"/>
  <c r="G472" i="71" s="1"/>
  <c r="E473" i="71"/>
  <c r="G473" i="71" s="1"/>
  <c r="E474" i="71"/>
  <c r="G474" i="71" s="1"/>
  <c r="E475" i="71"/>
  <c r="G475" i="71" s="1"/>
  <c r="E476" i="71"/>
  <c r="G476" i="71" s="1"/>
  <c r="E477" i="71"/>
  <c r="G477" i="71" s="1"/>
  <c r="E478" i="71"/>
  <c r="G478" i="71" s="1"/>
  <c r="E479" i="71"/>
  <c r="G479" i="71"/>
  <c r="E480" i="71"/>
  <c r="G480" i="71" s="1"/>
  <c r="E481" i="71"/>
  <c r="G481" i="71" s="1"/>
  <c r="E482" i="71"/>
  <c r="G482" i="71" s="1"/>
  <c r="E483" i="71"/>
  <c r="G483" i="71" s="1"/>
  <c r="E484" i="71"/>
  <c r="G484" i="71" s="1"/>
  <c r="E485" i="71"/>
  <c r="G485" i="71" s="1"/>
  <c r="E486" i="71"/>
  <c r="G486" i="71" s="1"/>
  <c r="E487" i="71"/>
  <c r="G487" i="71"/>
  <c r="E488" i="71"/>
  <c r="G488" i="71" s="1"/>
  <c r="E489" i="71"/>
  <c r="G489" i="71" s="1"/>
  <c r="E490" i="71"/>
  <c r="G490" i="71" s="1"/>
  <c r="E491" i="71"/>
  <c r="G491" i="71" s="1"/>
  <c r="E492" i="71"/>
  <c r="G492" i="71" s="1"/>
  <c r="E493" i="71"/>
  <c r="G493" i="71" s="1"/>
  <c r="E494" i="71"/>
  <c r="G494" i="71" s="1"/>
  <c r="E495" i="71"/>
  <c r="G495" i="71"/>
  <c r="E496" i="71"/>
  <c r="G496" i="71" s="1"/>
  <c r="E497" i="71"/>
  <c r="G497" i="71" s="1"/>
  <c r="E498" i="71"/>
  <c r="G498" i="71" s="1"/>
  <c r="E499" i="71"/>
  <c r="G499" i="71" s="1"/>
  <c r="E500" i="71"/>
  <c r="G500" i="71" s="1"/>
  <c r="E501" i="71"/>
  <c r="G501" i="71" s="1"/>
  <c r="E502" i="71"/>
  <c r="G502" i="71" s="1"/>
  <c r="E503" i="71"/>
  <c r="G503" i="71"/>
  <c r="E504" i="71"/>
  <c r="G504" i="71" s="1"/>
  <c r="E505" i="71"/>
  <c r="G505" i="71" s="1"/>
  <c r="E506" i="71"/>
  <c r="G506" i="71" s="1"/>
  <c r="E507" i="71"/>
  <c r="G507" i="71" s="1"/>
  <c r="E508" i="71"/>
  <c r="G508" i="71" s="1"/>
  <c r="E509" i="71"/>
  <c r="G509" i="71" s="1"/>
  <c r="E510" i="71"/>
  <c r="G510" i="71" s="1"/>
  <c r="E511" i="71"/>
  <c r="G511" i="71"/>
  <c r="E512" i="71"/>
  <c r="G512" i="71" s="1"/>
  <c r="E513" i="71"/>
  <c r="G513" i="71" s="1"/>
  <c r="E514" i="71"/>
  <c r="G514" i="71" s="1"/>
  <c r="E515" i="71"/>
  <c r="G515" i="71" s="1"/>
  <c r="E516" i="71"/>
  <c r="G516" i="71" s="1"/>
  <c r="E517" i="71"/>
  <c r="G517" i="71" s="1"/>
  <c r="E518" i="71"/>
  <c r="G518" i="71" s="1"/>
  <c r="E519" i="71"/>
  <c r="G519" i="71"/>
  <c r="E520" i="71"/>
  <c r="G520" i="71" s="1"/>
  <c r="E521" i="71"/>
  <c r="G521" i="71" s="1"/>
  <c r="E522" i="71"/>
  <c r="G522" i="71" s="1"/>
  <c r="E523" i="71"/>
  <c r="G523" i="71" s="1"/>
  <c r="E524" i="71"/>
  <c r="G524" i="71" s="1"/>
  <c r="E525" i="71"/>
  <c r="G525" i="71" s="1"/>
  <c r="E526" i="71"/>
  <c r="G526" i="71" s="1"/>
  <c r="E527" i="71"/>
  <c r="G527" i="71"/>
  <c r="E528" i="71"/>
  <c r="G528" i="71" s="1"/>
  <c r="E529" i="71"/>
  <c r="G529" i="71" s="1"/>
  <c r="E530" i="71"/>
  <c r="G530" i="71" s="1"/>
  <c r="E531" i="71"/>
  <c r="G531" i="71" s="1"/>
  <c r="E532" i="71"/>
  <c r="G532" i="71" s="1"/>
  <c r="E533" i="71"/>
  <c r="G533" i="71" s="1"/>
  <c r="E534" i="71"/>
  <c r="G534" i="71" s="1"/>
  <c r="E535" i="71"/>
  <c r="G535" i="71" s="1"/>
  <c r="E536" i="71"/>
  <c r="G536" i="71" s="1"/>
  <c r="E537" i="71"/>
  <c r="G537" i="71" s="1"/>
  <c r="E538" i="71"/>
  <c r="G538" i="71" s="1"/>
  <c r="E539" i="71"/>
  <c r="G539" i="71" s="1"/>
  <c r="E540" i="71"/>
  <c r="G540" i="71" s="1"/>
  <c r="E541" i="71"/>
  <c r="G541" i="71"/>
  <c r="E542" i="71"/>
  <c r="G542" i="71" s="1"/>
  <c r="E543" i="71"/>
  <c r="G543" i="71" s="1"/>
  <c r="E544" i="71"/>
  <c r="G544" i="71" s="1"/>
  <c r="E545" i="71"/>
  <c r="G545" i="71"/>
  <c r="E546" i="71"/>
  <c r="G546" i="71" s="1"/>
  <c r="E547" i="71"/>
  <c r="G547" i="71" s="1"/>
  <c r="E548" i="71"/>
  <c r="G548" i="71" s="1"/>
  <c r="E549" i="71"/>
  <c r="G549" i="71"/>
  <c r="E550" i="71"/>
  <c r="G550" i="71" s="1"/>
  <c r="E551" i="71"/>
  <c r="G551" i="71" s="1"/>
  <c r="E552" i="71"/>
  <c r="G552" i="71" s="1"/>
  <c r="E553" i="71"/>
  <c r="G553" i="71"/>
  <c r="E554" i="71"/>
  <c r="G554" i="71" s="1"/>
  <c r="E555" i="71"/>
  <c r="G555" i="71" s="1"/>
  <c r="E556" i="71"/>
  <c r="G556" i="71" s="1"/>
  <c r="E557" i="71"/>
  <c r="G557" i="71"/>
  <c r="E558" i="71"/>
  <c r="G558" i="71" s="1"/>
  <c r="E559" i="71"/>
  <c r="G559" i="71" s="1"/>
  <c r="E560" i="71"/>
  <c r="G560" i="71" s="1"/>
  <c r="E561" i="71"/>
  <c r="G561" i="71"/>
  <c r="E562" i="71"/>
  <c r="G562" i="71" s="1"/>
  <c r="E563" i="71"/>
  <c r="G563" i="71" s="1"/>
  <c r="E564" i="71"/>
  <c r="G564" i="71" s="1"/>
  <c r="E565" i="71"/>
  <c r="G565" i="71"/>
  <c r="E566" i="71"/>
  <c r="G566" i="71" s="1"/>
  <c r="E567" i="71"/>
  <c r="G567" i="71" s="1"/>
  <c r="E568" i="71"/>
  <c r="G568" i="71" s="1"/>
  <c r="E569" i="71"/>
  <c r="G569" i="71"/>
  <c r="E570" i="71"/>
  <c r="G570" i="71" s="1"/>
  <c r="E571" i="71"/>
  <c r="G571" i="71" s="1"/>
  <c r="E572" i="71"/>
  <c r="G572" i="71" s="1"/>
  <c r="E573" i="71"/>
  <c r="G573" i="71"/>
  <c r="E574" i="71"/>
  <c r="G574" i="71" s="1"/>
  <c r="E575" i="71"/>
  <c r="G575" i="71" s="1"/>
  <c r="E576" i="71"/>
  <c r="G576" i="71" s="1"/>
  <c r="E577" i="71"/>
  <c r="G577" i="71"/>
  <c r="E578" i="71"/>
  <c r="G578" i="71" s="1"/>
  <c r="E579" i="71"/>
  <c r="G579" i="71" s="1"/>
  <c r="E580" i="71"/>
  <c r="G580" i="71" s="1"/>
  <c r="E581" i="71"/>
  <c r="G581" i="71"/>
  <c r="E582" i="71"/>
  <c r="G582" i="71" s="1"/>
  <c r="E583" i="71"/>
  <c r="G583" i="71" s="1"/>
  <c r="E584" i="71"/>
  <c r="G584" i="71" s="1"/>
  <c r="E585" i="71"/>
  <c r="G585" i="71"/>
  <c r="E586" i="71"/>
  <c r="G586" i="71" s="1"/>
  <c r="E587" i="71"/>
  <c r="G587" i="71" s="1"/>
  <c r="E588" i="71"/>
  <c r="G588" i="71" s="1"/>
  <c r="E589" i="71"/>
  <c r="G589" i="71"/>
  <c r="E590" i="71"/>
  <c r="G590" i="71" s="1"/>
  <c r="E591" i="71"/>
  <c r="G591" i="71" s="1"/>
  <c r="E592" i="71"/>
  <c r="G592" i="71" s="1"/>
  <c r="E593" i="71"/>
  <c r="G593" i="71"/>
  <c r="E594" i="71"/>
  <c r="G594" i="71" s="1"/>
  <c r="E595" i="71"/>
  <c r="G595" i="71" s="1"/>
  <c r="E596" i="71"/>
  <c r="G596" i="71" s="1"/>
  <c r="E597" i="71"/>
  <c r="G597" i="71"/>
  <c r="E598" i="71"/>
  <c r="G598" i="71" s="1"/>
  <c r="E599" i="71"/>
  <c r="G599" i="71" s="1"/>
  <c r="E600" i="71"/>
  <c r="G600" i="71" s="1"/>
  <c r="E601" i="71"/>
  <c r="G601" i="71"/>
  <c r="E602" i="71"/>
  <c r="G602" i="71" s="1"/>
  <c r="G3" i="71"/>
  <c r="G4" i="71"/>
  <c r="G7" i="71"/>
  <c r="G8" i="71"/>
  <c r="G10" i="71"/>
  <c r="G11" i="71"/>
  <c r="G12" i="71"/>
  <c r="G15" i="71"/>
  <c r="G16" i="71"/>
  <c r="G19" i="71"/>
  <c r="G20" i="71"/>
  <c r="G22" i="71"/>
  <c r="G23" i="71"/>
  <c r="G24" i="71"/>
  <c r="G26" i="71"/>
  <c r="G27" i="71"/>
  <c r="G30" i="71"/>
  <c r="G31" i="71"/>
  <c r="G34" i="71"/>
  <c r="G35" i="71"/>
  <c r="G36" i="71"/>
  <c r="G38" i="71"/>
  <c r="G39" i="71"/>
  <c r="G42" i="71"/>
  <c r="G43" i="71"/>
  <c r="G46" i="71"/>
  <c r="G47" i="71"/>
  <c r="G50" i="71"/>
  <c r="G51" i="71"/>
  <c r="G52" i="71"/>
  <c r="G54" i="71"/>
  <c r="G56" i="71"/>
  <c r="G57" i="71"/>
  <c r="G59" i="71"/>
  <c r="G60" i="71"/>
  <c r="G61" i="71"/>
  <c r="G63" i="71"/>
  <c r="G64" i="71"/>
  <c r="G65" i="71"/>
  <c r="G67" i="71"/>
  <c r="G68" i="71"/>
  <c r="G69" i="71"/>
  <c r="G71" i="71"/>
  <c r="G72" i="71"/>
  <c r="G73" i="71"/>
  <c r="G75" i="71"/>
  <c r="G76" i="71"/>
  <c r="G77" i="71"/>
  <c r="G80" i="71"/>
  <c r="G81" i="71"/>
  <c r="G83" i="71"/>
  <c r="G84" i="71"/>
  <c r="G87" i="71"/>
  <c r="G88" i="71"/>
  <c r="G89" i="71"/>
  <c r="G91" i="71"/>
  <c r="G92" i="71"/>
  <c r="G93" i="71"/>
  <c r="G95" i="71"/>
  <c r="G96" i="71"/>
  <c r="G97" i="71"/>
  <c r="G99" i="71"/>
  <c r="G100" i="71"/>
  <c r="G101" i="71"/>
  <c r="G103" i="71"/>
  <c r="G104" i="71"/>
  <c r="G105" i="71"/>
  <c r="G107" i="71"/>
  <c r="G108" i="71"/>
  <c r="G111" i="71"/>
  <c r="G112" i="71"/>
  <c r="G113" i="71"/>
  <c r="G115" i="71"/>
  <c r="G116" i="71"/>
  <c r="G117" i="71"/>
  <c r="G119" i="71"/>
  <c r="G120" i="71"/>
  <c r="G121" i="71"/>
  <c r="G123" i="71"/>
  <c r="G124" i="71"/>
  <c r="G125" i="71"/>
  <c r="G128" i="71"/>
  <c r="G129" i="71"/>
  <c r="G132" i="71"/>
  <c r="G133" i="71"/>
  <c r="G136" i="71"/>
  <c r="G137" i="71"/>
  <c r="G139" i="71"/>
  <c r="G140" i="71"/>
  <c r="G141" i="71"/>
  <c r="G144" i="71"/>
  <c r="G145" i="71"/>
  <c r="G148" i="71"/>
  <c r="G149" i="71"/>
  <c r="G152" i="71"/>
  <c r="G153" i="71"/>
  <c r="G155" i="71"/>
  <c r="G157" i="71"/>
  <c r="G160" i="71"/>
  <c r="G161" i="71"/>
  <c r="G164" i="71"/>
  <c r="G165" i="71"/>
  <c r="G168" i="71"/>
  <c r="G169" i="71"/>
  <c r="G172" i="71"/>
  <c r="G173" i="71"/>
  <c r="G175" i="71"/>
  <c r="G176" i="71"/>
  <c r="G179" i="71"/>
  <c r="G180" i="71"/>
  <c r="G181" i="71"/>
  <c r="G183" i="71"/>
  <c r="G184" i="71"/>
  <c r="G185" i="71"/>
  <c r="G187" i="71"/>
  <c r="G188" i="71"/>
  <c r="G189" i="71"/>
  <c r="G191" i="71"/>
  <c r="G192" i="71"/>
  <c r="G193" i="71"/>
  <c r="G195" i="71"/>
  <c r="G196" i="71"/>
  <c r="G197" i="71"/>
  <c r="G199" i="71"/>
  <c r="G200" i="71"/>
  <c r="G201" i="71"/>
  <c r="G203" i="71"/>
  <c r="G204" i="71"/>
  <c r="G205" i="71"/>
  <c r="G207" i="71"/>
  <c r="G208" i="71"/>
  <c r="G209" i="71"/>
  <c r="G211" i="71"/>
  <c r="G212" i="71"/>
  <c r="G213" i="71"/>
  <c r="G215" i="71"/>
  <c r="G216" i="71"/>
  <c r="G217" i="71"/>
  <c r="G219" i="71"/>
  <c r="G220" i="71"/>
  <c r="G221" i="71"/>
  <c r="G223" i="71"/>
  <c r="G224" i="71"/>
  <c r="G225" i="71"/>
  <c r="G227" i="71"/>
  <c r="G230" i="71"/>
  <c r="G231" i="71"/>
  <c r="G232" i="71"/>
  <c r="G234" i="71"/>
  <c r="G235" i="71"/>
  <c r="G236" i="71"/>
  <c r="G238" i="71"/>
  <c r="G240" i="71"/>
  <c r="G242" i="71"/>
  <c r="G243" i="71"/>
  <c r="G244" i="71"/>
  <c r="G246" i="71"/>
  <c r="G247" i="71"/>
  <c r="G248" i="71"/>
  <c r="G250" i="71"/>
  <c r="G251" i="71"/>
  <c r="G252" i="71"/>
  <c r="G253" i="71"/>
  <c r="G254" i="71"/>
  <c r="G255" i="71"/>
  <c r="G256" i="71"/>
  <c r="G257" i="71"/>
  <c r="G258" i="71"/>
  <c r="G259" i="71"/>
  <c r="G260" i="71"/>
  <c r="G261" i="71"/>
  <c r="G262" i="71"/>
  <c r="G263" i="71"/>
  <c r="G264" i="71"/>
  <c r="G265" i="71"/>
  <c r="G266" i="71"/>
  <c r="G267" i="71"/>
  <c r="G268" i="71"/>
  <c r="G269" i="71"/>
  <c r="G270" i="71"/>
  <c r="G271" i="71"/>
  <c r="G272" i="71"/>
  <c r="G273" i="71"/>
  <c r="G274" i="71"/>
  <c r="G275" i="71"/>
  <c r="G276" i="71"/>
  <c r="G277" i="71"/>
  <c r="G278" i="71"/>
  <c r="G279" i="71"/>
  <c r="G280" i="71"/>
  <c r="G281" i="71"/>
  <c r="G282" i="71"/>
  <c r="G283" i="71"/>
  <c r="G284" i="71"/>
  <c r="G285" i="71"/>
  <c r="G286" i="71"/>
  <c r="G287" i="71"/>
  <c r="G288" i="71"/>
  <c r="G289" i="71"/>
  <c r="G290" i="71"/>
  <c r="G291" i="71"/>
  <c r="G292" i="71"/>
  <c r="G293" i="71"/>
  <c r="G294" i="71"/>
  <c r="G295" i="71"/>
  <c r="G296" i="71"/>
  <c r="G297" i="71"/>
  <c r="G298" i="71"/>
  <c r="G299" i="71"/>
  <c r="G300" i="71"/>
  <c r="G301" i="71"/>
  <c r="G302" i="71"/>
  <c r="F1918" i="71"/>
  <c r="F1917" i="71"/>
  <c r="E1930" i="71"/>
  <c r="E1918" i="71"/>
  <c r="D1535" i="71"/>
  <c r="D1536" i="71"/>
  <c r="D1537" i="71"/>
  <c r="D1538" i="71"/>
  <c r="D1539" i="71"/>
  <c r="D1540" i="71"/>
  <c r="D1541" i="71"/>
  <c r="D1542" i="71"/>
  <c r="D1543" i="71"/>
  <c r="D1544" i="71"/>
  <c r="D1545" i="71"/>
  <c r="D1546" i="71"/>
  <c r="D1547" i="71"/>
  <c r="D1548" i="71"/>
  <c r="D1549" i="71"/>
  <c r="D1550" i="71"/>
  <c r="D1551" i="71"/>
  <c r="D1552" i="71"/>
  <c r="D1553" i="71"/>
  <c r="D1554" i="71"/>
  <c r="D1555" i="71"/>
  <c r="D1556" i="71"/>
  <c r="D1557" i="71"/>
  <c r="D1558" i="71"/>
  <c r="D1559" i="71"/>
  <c r="D1560" i="71"/>
  <c r="D1561" i="71"/>
  <c r="D1562" i="71"/>
  <c r="D1563" i="71"/>
  <c r="D1564" i="71"/>
  <c r="D1565" i="71"/>
  <c r="D1566" i="71"/>
  <c r="D1567" i="71"/>
  <c r="D1568" i="71"/>
  <c r="D1569" i="71"/>
  <c r="D1570" i="71"/>
  <c r="D1571" i="71"/>
  <c r="D1572" i="71"/>
  <c r="D1573" i="71"/>
  <c r="D1574" i="71"/>
  <c r="D1575" i="71"/>
  <c r="D1576" i="71"/>
  <c r="D1577" i="71"/>
  <c r="D1578" i="71"/>
  <c r="D1579" i="71"/>
  <c r="D1580" i="71"/>
  <c r="D1581" i="71"/>
  <c r="D1582" i="71"/>
  <c r="D1583" i="71"/>
  <c r="D1584" i="71"/>
  <c r="D1585" i="71"/>
  <c r="D1586" i="71"/>
  <c r="D1587" i="71"/>
  <c r="D1588" i="71"/>
  <c r="D1589" i="71"/>
  <c r="D1590" i="71"/>
  <c r="D1591" i="71"/>
  <c r="D1592" i="71"/>
  <c r="D1593" i="71"/>
  <c r="D1594" i="71"/>
  <c r="D1595" i="71"/>
  <c r="D1596" i="71"/>
  <c r="D1597" i="71"/>
  <c r="D1598" i="71"/>
  <c r="D1599" i="71"/>
  <c r="D1600" i="71"/>
  <c r="D1601" i="71"/>
  <c r="D1602" i="71"/>
  <c r="D1603" i="71"/>
  <c r="D1604" i="71"/>
  <c r="D1605" i="71"/>
  <c r="D1606" i="71"/>
  <c r="D1607" i="71"/>
  <c r="D1608" i="71"/>
  <c r="D1609" i="71"/>
  <c r="D1610" i="71"/>
  <c r="D1611" i="71"/>
  <c r="D1612" i="71"/>
  <c r="D1613" i="71"/>
  <c r="D1614" i="71"/>
  <c r="D1615" i="71"/>
  <c r="D1616" i="71"/>
  <c r="D1617" i="71"/>
  <c r="D1618" i="71"/>
  <c r="D1619" i="71"/>
  <c r="D1620" i="71"/>
  <c r="D1621" i="71"/>
  <c r="D1622" i="71"/>
  <c r="D1623" i="71"/>
  <c r="D1624" i="71"/>
  <c r="D1625" i="71"/>
  <c r="D1626" i="71"/>
  <c r="D1627" i="71"/>
  <c r="D1628" i="71"/>
  <c r="D1629" i="71"/>
  <c r="D1630" i="71"/>
  <c r="D1631" i="71"/>
  <c r="D1632" i="71"/>
  <c r="D1633" i="71"/>
  <c r="D1634" i="71"/>
  <c r="D1635" i="71"/>
  <c r="D1636" i="71"/>
  <c r="D1637" i="71"/>
  <c r="D1638" i="71"/>
  <c r="D1639" i="71"/>
  <c r="D1640" i="71"/>
  <c r="D1641" i="71"/>
  <c r="D1642" i="71"/>
  <c r="D1643" i="71"/>
  <c r="D1644" i="71"/>
  <c r="D1645" i="71"/>
  <c r="D1646" i="71"/>
  <c r="D1647" i="71"/>
  <c r="D1648" i="71"/>
  <c r="D1649" i="71"/>
  <c r="D1650" i="71"/>
  <c r="D1651" i="71"/>
  <c r="D1652" i="71"/>
  <c r="D1653" i="71"/>
  <c r="D1654" i="71"/>
  <c r="D1655" i="71"/>
  <c r="D1656" i="71"/>
  <c r="D1657" i="71"/>
  <c r="D1658" i="71"/>
  <c r="D1659" i="71"/>
  <c r="D1660" i="71"/>
  <c r="D1661" i="71"/>
  <c r="D1662" i="71"/>
  <c r="D1663" i="71"/>
  <c r="D1664" i="71"/>
  <c r="D1665" i="71"/>
  <c r="D1666" i="71"/>
  <c r="D1667" i="71"/>
  <c r="D1668" i="71"/>
  <c r="D1669" i="71"/>
  <c r="D1670" i="71"/>
  <c r="D1671" i="71"/>
  <c r="D1672" i="71"/>
  <c r="D1673" i="71"/>
  <c r="D1674" i="71"/>
  <c r="D1675" i="71"/>
  <c r="D1676" i="71"/>
  <c r="D1677" i="71"/>
  <c r="D1678" i="71"/>
  <c r="D1679" i="71"/>
  <c r="D1680" i="71"/>
  <c r="D1681" i="71"/>
  <c r="D1682" i="71"/>
  <c r="D1683" i="71"/>
  <c r="D1684" i="71"/>
  <c r="D1685" i="71"/>
  <c r="D1686" i="71"/>
  <c r="D1687" i="71"/>
  <c r="D1688" i="71"/>
  <c r="D1689" i="71"/>
  <c r="D1690" i="71"/>
  <c r="D1691" i="71"/>
  <c r="D1692" i="71"/>
  <c r="D1693" i="71"/>
  <c r="D1694" i="71"/>
  <c r="D1695" i="71"/>
  <c r="D1696" i="71"/>
  <c r="D1697" i="71"/>
  <c r="D1698" i="71"/>
  <c r="D1699" i="71"/>
  <c r="D1700" i="71"/>
  <c r="D1701" i="71"/>
  <c r="D1702" i="71"/>
  <c r="D1703" i="71"/>
  <c r="D1704" i="71"/>
  <c r="D1705" i="71"/>
  <c r="D1706" i="71"/>
  <c r="D1707" i="71"/>
  <c r="D1708" i="71"/>
  <c r="D1709" i="71"/>
  <c r="D1710" i="71"/>
  <c r="D1711" i="71"/>
  <c r="D1712" i="71"/>
  <c r="D1713" i="71"/>
  <c r="D1714" i="71"/>
  <c r="D1715" i="71"/>
  <c r="D1716" i="71"/>
  <c r="D1717" i="71"/>
  <c r="D1718" i="71"/>
  <c r="D1719" i="71"/>
  <c r="D1720" i="71"/>
  <c r="D1721" i="71"/>
  <c r="D1722" i="71"/>
  <c r="D1723" i="71"/>
  <c r="D1724" i="71"/>
  <c r="D1725" i="71"/>
  <c r="D1726" i="71"/>
  <c r="D1727" i="71"/>
  <c r="D1728" i="71"/>
  <c r="D1729" i="71"/>
  <c r="D1730" i="71"/>
  <c r="D1731" i="71"/>
  <c r="D1732" i="71"/>
  <c r="D1733" i="71"/>
  <c r="D1734" i="71"/>
  <c r="D1735" i="71"/>
  <c r="D1736" i="71"/>
  <c r="D1737" i="71"/>
  <c r="D1738" i="71"/>
  <c r="D1739" i="71"/>
  <c r="D1740" i="71"/>
  <c r="D1741" i="71"/>
  <c r="D1742" i="71"/>
  <c r="D1743" i="71"/>
  <c r="D1744" i="71"/>
  <c r="D1745" i="71"/>
  <c r="D1746" i="71"/>
  <c r="D1747" i="71"/>
  <c r="D1748" i="71"/>
  <c r="D1749" i="71"/>
  <c r="D1750" i="71"/>
  <c r="D1751" i="71"/>
  <c r="D1752" i="71"/>
  <c r="D1753" i="71"/>
  <c r="D1754" i="71"/>
  <c r="D1755" i="71"/>
  <c r="D1756" i="71"/>
  <c r="D1757" i="71"/>
  <c r="D1758" i="71"/>
  <c r="D1759" i="71"/>
  <c r="D1760" i="71"/>
  <c r="D1761" i="71"/>
  <c r="D1762" i="71"/>
  <c r="D1763" i="71"/>
  <c r="D1764" i="71"/>
  <c r="D1765" i="71"/>
  <c r="D1766" i="71"/>
  <c r="D1767" i="71"/>
  <c r="D1768" i="71"/>
  <c r="D1769" i="71"/>
  <c r="D1770" i="71"/>
  <c r="D1771" i="71"/>
  <c r="D1772" i="71"/>
  <c r="D1773" i="71"/>
  <c r="D1774" i="71"/>
  <c r="D1775" i="71"/>
  <c r="D1776" i="71"/>
  <c r="D1777" i="71"/>
  <c r="D1778" i="71"/>
  <c r="D1779" i="71"/>
  <c r="D1780" i="71"/>
  <c r="D1781" i="71"/>
  <c r="D1782" i="71"/>
  <c r="D1783" i="71"/>
  <c r="D1784" i="71"/>
  <c r="D1785" i="71"/>
  <c r="D1786" i="71"/>
  <c r="D1787" i="71"/>
  <c r="D1788" i="71"/>
  <c r="D1789" i="71"/>
  <c r="D1790" i="71"/>
  <c r="D1791" i="71"/>
  <c r="D1792" i="71"/>
  <c r="D1793" i="71"/>
  <c r="D1794" i="71"/>
  <c r="D1795" i="71"/>
  <c r="D1796" i="71"/>
  <c r="D1797" i="71"/>
  <c r="D1798" i="71"/>
  <c r="D1799" i="71"/>
  <c r="D1800" i="71"/>
  <c r="D1801" i="71"/>
  <c r="D1802" i="71"/>
  <c r="D1803" i="71"/>
  <c r="D1804" i="71"/>
  <c r="D1805" i="71"/>
  <c r="D1806" i="71"/>
  <c r="D1807" i="71"/>
  <c r="D1808" i="71"/>
  <c r="D1809" i="71"/>
  <c r="D1810" i="71"/>
  <c r="D1811" i="71"/>
  <c r="D1812" i="71"/>
  <c r="D1813" i="71"/>
  <c r="D1814" i="71"/>
  <c r="D1815" i="71"/>
  <c r="D1816" i="71"/>
  <c r="D1817" i="71"/>
  <c r="D1818" i="71"/>
  <c r="D1819" i="71"/>
  <c r="D1820" i="71"/>
  <c r="D1821" i="71"/>
  <c r="D1822" i="71"/>
  <c r="D1823" i="71"/>
  <c r="D1824" i="71"/>
  <c r="D1825" i="71"/>
  <c r="D1826" i="71"/>
  <c r="D1827" i="71"/>
  <c r="D1828" i="71"/>
  <c r="D1829" i="71"/>
  <c r="D1830" i="71"/>
  <c r="D1831" i="71"/>
  <c r="D1832" i="71"/>
  <c r="D1833" i="71"/>
  <c r="D1834" i="71"/>
  <c r="D1835" i="71"/>
  <c r="D1836" i="71"/>
  <c r="D1837" i="71"/>
  <c r="D1838" i="71"/>
  <c r="D1839" i="71"/>
  <c r="D1840" i="71"/>
  <c r="D1841" i="71"/>
  <c r="D1842" i="71"/>
  <c r="D1843" i="71"/>
  <c r="D1844" i="71"/>
  <c r="D1845" i="71"/>
  <c r="D1846" i="71"/>
  <c r="D1847" i="71"/>
  <c r="D1848" i="71"/>
  <c r="D1849" i="71"/>
  <c r="D1850" i="71"/>
  <c r="D1851" i="71"/>
  <c r="D1852" i="71"/>
  <c r="D1853" i="71"/>
  <c r="D1854" i="71"/>
  <c r="D1855" i="71"/>
  <c r="D1856" i="71"/>
  <c r="D1857" i="71"/>
  <c r="D1858" i="71"/>
  <c r="D1859" i="71"/>
  <c r="D1860" i="71"/>
  <c r="D1861" i="71"/>
  <c r="D1862" i="71"/>
  <c r="D1863" i="71"/>
  <c r="D1864" i="71"/>
  <c r="D1865" i="71"/>
  <c r="D1866" i="71"/>
  <c r="D1867" i="71"/>
  <c r="D1868" i="71"/>
  <c r="D1869" i="71"/>
  <c r="D1870" i="71"/>
  <c r="D1871" i="71"/>
  <c r="D1872" i="71"/>
  <c r="D1873" i="71"/>
  <c r="D1874" i="71"/>
  <c r="D1875" i="71"/>
  <c r="D1876" i="71"/>
  <c r="D1877" i="71"/>
  <c r="D1878" i="71"/>
  <c r="D1879" i="71"/>
  <c r="D1880" i="71"/>
  <c r="D1881" i="71"/>
  <c r="D1882" i="71"/>
  <c r="D1883" i="71"/>
  <c r="D1884" i="71"/>
  <c r="D1885" i="71"/>
  <c r="D1886" i="71"/>
  <c r="D1887" i="71"/>
  <c r="D1888" i="71"/>
  <c r="D1889" i="71"/>
  <c r="D1890" i="71"/>
  <c r="D1891" i="71"/>
  <c r="D1892" i="71"/>
  <c r="D1893" i="71"/>
  <c r="D1894" i="71"/>
  <c r="D1895" i="71"/>
  <c r="D1896" i="71"/>
  <c r="D1897" i="71"/>
  <c r="D1898" i="71"/>
  <c r="D1899" i="71"/>
  <c r="D1900" i="71"/>
  <c r="D1901" i="71"/>
  <c r="D1903" i="71"/>
  <c r="D1904" i="71"/>
  <c r="D1905" i="71"/>
  <c r="D1906" i="71"/>
  <c r="D1907" i="71"/>
  <c r="D1908" i="71"/>
  <c r="D1909" i="71"/>
  <c r="D1225" i="71"/>
  <c r="D1226" i="71"/>
  <c r="D1227" i="71"/>
  <c r="D1228" i="71"/>
  <c r="D1229" i="71"/>
  <c r="D1230" i="71"/>
  <c r="D1231" i="71"/>
  <c r="D1232" i="71"/>
  <c r="D1233" i="71"/>
  <c r="D1234" i="71"/>
  <c r="D1235" i="71"/>
  <c r="D1236" i="71"/>
  <c r="D1237" i="71"/>
  <c r="D1238" i="71"/>
  <c r="D1239" i="71"/>
  <c r="D1240" i="71"/>
  <c r="D1241" i="71"/>
  <c r="D1242" i="71"/>
  <c r="D1243" i="71"/>
  <c r="D1244" i="71"/>
  <c r="D1245" i="71"/>
  <c r="D1246" i="71"/>
  <c r="D1247" i="71"/>
  <c r="D1248" i="71"/>
  <c r="D1249" i="71"/>
  <c r="D1250" i="71"/>
  <c r="D1251" i="71"/>
  <c r="D1252" i="71"/>
  <c r="D1253" i="71"/>
  <c r="D1254" i="71"/>
  <c r="D1255" i="71"/>
  <c r="D1256" i="71"/>
  <c r="D1257" i="71"/>
  <c r="D1258" i="71"/>
  <c r="D1259" i="71"/>
  <c r="D1260" i="71"/>
  <c r="D1261" i="71"/>
  <c r="D1262" i="71"/>
  <c r="D1263" i="71"/>
  <c r="D1264" i="71"/>
  <c r="D1265" i="71"/>
  <c r="D1266" i="71"/>
  <c r="D1267" i="71"/>
  <c r="D1268" i="71"/>
  <c r="D1269" i="71"/>
  <c r="D1270" i="71"/>
  <c r="D1271" i="71"/>
  <c r="D1272" i="71"/>
  <c r="D1273" i="71"/>
  <c r="D1274" i="71"/>
  <c r="D1275" i="71"/>
  <c r="D1276" i="71"/>
  <c r="D1277" i="71"/>
  <c r="D1278" i="71"/>
  <c r="D1279" i="71"/>
  <c r="D1280" i="71"/>
  <c r="D1281" i="71"/>
  <c r="D1282" i="71"/>
  <c r="D1283" i="71"/>
  <c r="D1284" i="71"/>
  <c r="D1285" i="71"/>
  <c r="D1286" i="71"/>
  <c r="D1287" i="71"/>
  <c r="D1288" i="71"/>
  <c r="D1289" i="71"/>
  <c r="D1290" i="71"/>
  <c r="D1291" i="71"/>
  <c r="D1292" i="71"/>
  <c r="D1293" i="71"/>
  <c r="D1294" i="71"/>
  <c r="D1295" i="71"/>
  <c r="D1296" i="71"/>
  <c r="D1297" i="71"/>
  <c r="D1298" i="71"/>
  <c r="D1299" i="71"/>
  <c r="D1300" i="71"/>
  <c r="D1301" i="71"/>
  <c r="D1302" i="71"/>
  <c r="D1303" i="71"/>
  <c r="D1304" i="71"/>
  <c r="D1305" i="71"/>
  <c r="D1306" i="71"/>
  <c r="D1307" i="71"/>
  <c r="D1308" i="71"/>
  <c r="D1309" i="71"/>
  <c r="D1310" i="71"/>
  <c r="D1311" i="71"/>
  <c r="D1312" i="71"/>
  <c r="D1313" i="71"/>
  <c r="D1314" i="71"/>
  <c r="D1315" i="71"/>
  <c r="D1316" i="71"/>
  <c r="D1317" i="71"/>
  <c r="D1318" i="71"/>
  <c r="D1319" i="71"/>
  <c r="D1320" i="71"/>
  <c r="D1321" i="71"/>
  <c r="D1322" i="71"/>
  <c r="D1323" i="71"/>
  <c r="D1324" i="71"/>
  <c r="D1325" i="71"/>
  <c r="D1326" i="71"/>
  <c r="D1327" i="71"/>
  <c r="D1328" i="71"/>
  <c r="D1329" i="71"/>
  <c r="D1330" i="71"/>
  <c r="D1331" i="71"/>
  <c r="D1332" i="71"/>
  <c r="D1333" i="71"/>
  <c r="D1334" i="71"/>
  <c r="D1335" i="71"/>
  <c r="D1336" i="71"/>
  <c r="D1337" i="71"/>
  <c r="D1338" i="71"/>
  <c r="D1339" i="71"/>
  <c r="D1340" i="71"/>
  <c r="D1341" i="71"/>
  <c r="D1342" i="71"/>
  <c r="D1343" i="71"/>
  <c r="D1344" i="71"/>
  <c r="D1345" i="71"/>
  <c r="D1346" i="71"/>
  <c r="D1347" i="71"/>
  <c r="D1348" i="71"/>
  <c r="D1349" i="71"/>
  <c r="D1350" i="71"/>
  <c r="D1351" i="71"/>
  <c r="D1352" i="71"/>
  <c r="D1353" i="71"/>
  <c r="D1354" i="71"/>
  <c r="D1355" i="71"/>
  <c r="D1356" i="71"/>
  <c r="D1357" i="71"/>
  <c r="D1358" i="71"/>
  <c r="D1359" i="71"/>
  <c r="D1360" i="71"/>
  <c r="D1361" i="71"/>
  <c r="D1362" i="71"/>
  <c r="D1363" i="71"/>
  <c r="D1364" i="71"/>
  <c r="D1365" i="71"/>
  <c r="D1366" i="71"/>
  <c r="D1367" i="71"/>
  <c r="D1368" i="71"/>
  <c r="D1369" i="71"/>
  <c r="D1370" i="71"/>
  <c r="D1371" i="71"/>
  <c r="D1372" i="71"/>
  <c r="D1373" i="71"/>
  <c r="D1374" i="71"/>
  <c r="D1375" i="71"/>
  <c r="D1376" i="71"/>
  <c r="D1377" i="71"/>
  <c r="D1378" i="71"/>
  <c r="D1379" i="71"/>
  <c r="D1380" i="71"/>
  <c r="D1381" i="71"/>
  <c r="D1382" i="71"/>
  <c r="D1383" i="71"/>
  <c r="D1384" i="71"/>
  <c r="D1385" i="71"/>
  <c r="D1386" i="71"/>
  <c r="D1387" i="71"/>
  <c r="D1388" i="71"/>
  <c r="D1389" i="71"/>
  <c r="D1390" i="71"/>
  <c r="D1391" i="71"/>
  <c r="D1392" i="71"/>
  <c r="D1393" i="71"/>
  <c r="D1394" i="71"/>
  <c r="D1395" i="71"/>
  <c r="D1396" i="71"/>
  <c r="D1397" i="71"/>
  <c r="D1398" i="71"/>
  <c r="D1399" i="71"/>
  <c r="D1400" i="71"/>
  <c r="D1401" i="71"/>
  <c r="D1402" i="71"/>
  <c r="D1403" i="71"/>
  <c r="D1404" i="71"/>
  <c r="D1405" i="71"/>
  <c r="D1406" i="71"/>
  <c r="D1407" i="71"/>
  <c r="D1408" i="71"/>
  <c r="D1409" i="71"/>
  <c r="D1410" i="71"/>
  <c r="D1411" i="71"/>
  <c r="D1412" i="71"/>
  <c r="D1413" i="71"/>
  <c r="D1414" i="71"/>
  <c r="D1415" i="71"/>
  <c r="D1416" i="71"/>
  <c r="D1417" i="71"/>
  <c r="D1418" i="71"/>
  <c r="D1419" i="71"/>
  <c r="D1420" i="71"/>
  <c r="D1421" i="71"/>
  <c r="D1422" i="71"/>
  <c r="D1423" i="71"/>
  <c r="D1424" i="71"/>
  <c r="D1425" i="71"/>
  <c r="D1426" i="71"/>
  <c r="D1427" i="71"/>
  <c r="D1428" i="71"/>
  <c r="D1429" i="71"/>
  <c r="D1430" i="71"/>
  <c r="D1431" i="71"/>
  <c r="D1432" i="71"/>
  <c r="D1433" i="71"/>
  <c r="D1434" i="71"/>
  <c r="D1435" i="71"/>
  <c r="D1436" i="71"/>
  <c r="D1437" i="71"/>
  <c r="D1438" i="71"/>
  <c r="D1439" i="71"/>
  <c r="D1440" i="71"/>
  <c r="D1441" i="71"/>
  <c r="D1442" i="71"/>
  <c r="D1443" i="71"/>
  <c r="D1444" i="71"/>
  <c r="D1445" i="71"/>
  <c r="D1446" i="71"/>
  <c r="D1447" i="71"/>
  <c r="D1448" i="71"/>
  <c r="D1449" i="71"/>
  <c r="D1450" i="71"/>
  <c r="D1451" i="71"/>
  <c r="D1452" i="71"/>
  <c r="D1453" i="71"/>
  <c r="D1454" i="71"/>
  <c r="D1455" i="71"/>
  <c r="D1456" i="71"/>
  <c r="D1457" i="71"/>
  <c r="D1458" i="71"/>
  <c r="D1459" i="71"/>
  <c r="D1460" i="71"/>
  <c r="D1461" i="71"/>
  <c r="D1462" i="71"/>
  <c r="D1463" i="71"/>
  <c r="D1464" i="71"/>
  <c r="D1465" i="71"/>
  <c r="D1466" i="71"/>
  <c r="D1467" i="71"/>
  <c r="D1468" i="71"/>
  <c r="D1469" i="71"/>
  <c r="D1470" i="71"/>
  <c r="D1471" i="71"/>
  <c r="D1472" i="71"/>
  <c r="D1473" i="71"/>
  <c r="D1474" i="71"/>
  <c r="D1475" i="71"/>
  <c r="D1476" i="71"/>
  <c r="D1477" i="71"/>
  <c r="D1478" i="71"/>
  <c r="D1479" i="71"/>
  <c r="D1480" i="71"/>
  <c r="D1481" i="71"/>
  <c r="D1482" i="71"/>
  <c r="D1483" i="71"/>
  <c r="D1484" i="71"/>
  <c r="D1485" i="71"/>
  <c r="D1486" i="71"/>
  <c r="D1487" i="71"/>
  <c r="D1488" i="71"/>
  <c r="D1489" i="71"/>
  <c r="D1490" i="71"/>
  <c r="D1491" i="71"/>
  <c r="D1492" i="71"/>
  <c r="D1493" i="71"/>
  <c r="D1494" i="71"/>
  <c r="D1495" i="71"/>
  <c r="D1496" i="71"/>
  <c r="D1497" i="71"/>
  <c r="D1498" i="71"/>
  <c r="D1499" i="71"/>
  <c r="D1500" i="71"/>
  <c r="D1501" i="71"/>
  <c r="D1502" i="71"/>
  <c r="D1503" i="71"/>
  <c r="D1504" i="71"/>
  <c r="D1505" i="71"/>
  <c r="D1506" i="71"/>
  <c r="D1507" i="71"/>
  <c r="D1508" i="71"/>
  <c r="D1509" i="71"/>
  <c r="D1510" i="71"/>
  <c r="D1511" i="71"/>
  <c r="D1512" i="71"/>
  <c r="D1513" i="71"/>
  <c r="D1514" i="71"/>
  <c r="D1515" i="71"/>
  <c r="D1516" i="71"/>
  <c r="D1517" i="71"/>
  <c r="D1518" i="71"/>
  <c r="D1519" i="71"/>
  <c r="D1520" i="71"/>
  <c r="D1521" i="71"/>
  <c r="D1522" i="71"/>
  <c r="D1523" i="71"/>
  <c r="D1524" i="71"/>
  <c r="D1525" i="71"/>
  <c r="D1526" i="71"/>
  <c r="D1527" i="71"/>
  <c r="D1528" i="71"/>
  <c r="D1529" i="71"/>
  <c r="D1530" i="71"/>
  <c r="D1531" i="71"/>
  <c r="D1532" i="71"/>
  <c r="D1533" i="71"/>
  <c r="D1534" i="71"/>
  <c r="D917" i="71"/>
  <c r="D918" i="71"/>
  <c r="D919" i="71"/>
  <c r="D920" i="71"/>
  <c r="D921" i="71"/>
  <c r="D922" i="71"/>
  <c r="D923" i="71"/>
  <c r="D924" i="71"/>
  <c r="D925" i="71"/>
  <c r="D926" i="71"/>
  <c r="D927" i="71"/>
  <c r="D928" i="71"/>
  <c r="D929" i="71"/>
  <c r="D930" i="71"/>
  <c r="D931" i="71"/>
  <c r="D932" i="71"/>
  <c r="D933" i="71"/>
  <c r="D934" i="71"/>
  <c r="D935" i="71"/>
  <c r="D937" i="71"/>
  <c r="D938" i="71"/>
  <c r="D939" i="71"/>
  <c r="D940" i="71"/>
  <c r="D941" i="71"/>
  <c r="D942" i="71"/>
  <c r="D943" i="71"/>
  <c r="D944" i="71"/>
  <c r="D945" i="71"/>
  <c r="D946" i="71"/>
  <c r="D947" i="71"/>
  <c r="D948" i="71"/>
  <c r="D949" i="71"/>
  <c r="D950" i="71"/>
  <c r="D951" i="71"/>
  <c r="D952" i="71"/>
  <c r="D953" i="71"/>
  <c r="D954" i="71"/>
  <c r="D955" i="71"/>
  <c r="D956" i="71"/>
  <c r="D957" i="71"/>
  <c r="D958" i="71"/>
  <c r="D959" i="71"/>
  <c r="D960" i="71"/>
  <c r="D961" i="71"/>
  <c r="D962" i="71"/>
  <c r="D963" i="71"/>
  <c r="D964" i="71"/>
  <c r="D965" i="71"/>
  <c r="D966" i="71"/>
  <c r="D967" i="71"/>
  <c r="D968" i="71"/>
  <c r="D969" i="71"/>
  <c r="D970" i="71"/>
  <c r="D971" i="71"/>
  <c r="D972" i="71"/>
  <c r="D973" i="71"/>
  <c r="D974" i="71"/>
  <c r="D975" i="71"/>
  <c r="D976" i="71"/>
  <c r="D977" i="71"/>
  <c r="D978" i="71"/>
  <c r="D979" i="71"/>
  <c r="D980" i="71"/>
  <c r="D981" i="71"/>
  <c r="D982" i="71"/>
  <c r="D983" i="71"/>
  <c r="D984" i="71"/>
  <c r="D985" i="71"/>
  <c r="D986" i="71"/>
  <c r="D987" i="71"/>
  <c r="D988" i="71"/>
  <c r="D989" i="71"/>
  <c r="D990" i="71"/>
  <c r="D991" i="71"/>
  <c r="D992" i="71"/>
  <c r="D993" i="71"/>
  <c r="D994" i="71"/>
  <c r="D995" i="71"/>
  <c r="D996" i="71"/>
  <c r="D997" i="71"/>
  <c r="D998" i="71"/>
  <c r="D999" i="71"/>
  <c r="D1000" i="71"/>
  <c r="D1001" i="71"/>
  <c r="D1002" i="71"/>
  <c r="D1003" i="71"/>
  <c r="D1004" i="71"/>
  <c r="D1005" i="71"/>
  <c r="D1006" i="71"/>
  <c r="D1007" i="71"/>
  <c r="D1008" i="71"/>
  <c r="D1009" i="71"/>
  <c r="D1010" i="71"/>
  <c r="D1011" i="71"/>
  <c r="D1012" i="71"/>
  <c r="D1013" i="71"/>
  <c r="D1014" i="71"/>
  <c r="D1015" i="71"/>
  <c r="D1016" i="71"/>
  <c r="D1017" i="71"/>
  <c r="D1018" i="71"/>
  <c r="D1019" i="71"/>
  <c r="D1020" i="71"/>
  <c r="D1021" i="71"/>
  <c r="D1022" i="71"/>
  <c r="D1023" i="71"/>
  <c r="D1024" i="71"/>
  <c r="D1025" i="71"/>
  <c r="D1026" i="71"/>
  <c r="D1027" i="71"/>
  <c r="D1028" i="71"/>
  <c r="D1029" i="71"/>
  <c r="D1030" i="71"/>
  <c r="D1031" i="71"/>
  <c r="D1032" i="71"/>
  <c r="D1033" i="71"/>
  <c r="D1034" i="71"/>
  <c r="D1035" i="71"/>
  <c r="D1036" i="71"/>
  <c r="D1037" i="71"/>
  <c r="D1038" i="71"/>
  <c r="D1039" i="71"/>
  <c r="D1040" i="71"/>
  <c r="D1041" i="71"/>
  <c r="D1042" i="71"/>
  <c r="D1043" i="71"/>
  <c r="D1044" i="71"/>
  <c r="D1045" i="71"/>
  <c r="D1046" i="71"/>
  <c r="D1047" i="71"/>
  <c r="D1048" i="71"/>
  <c r="D1049" i="71"/>
  <c r="D1050" i="71"/>
  <c r="D1051" i="71"/>
  <c r="D1052" i="71"/>
  <c r="D1053" i="71"/>
  <c r="D1054" i="71"/>
  <c r="D1055" i="71"/>
  <c r="D1056" i="71"/>
  <c r="D1057" i="71"/>
  <c r="D1058" i="71"/>
  <c r="D1059" i="71"/>
  <c r="D1060" i="71"/>
  <c r="D1061" i="71"/>
  <c r="D1062" i="71"/>
  <c r="D1063" i="71"/>
  <c r="D1064" i="71"/>
  <c r="D1065" i="71"/>
  <c r="D1066" i="71"/>
  <c r="D1067" i="71"/>
  <c r="D1068" i="71"/>
  <c r="D1069" i="71"/>
  <c r="D1070" i="71"/>
  <c r="D1071" i="71"/>
  <c r="D1072" i="71"/>
  <c r="D1073" i="71"/>
  <c r="D1074" i="71"/>
  <c r="D1075" i="71"/>
  <c r="D1076" i="71"/>
  <c r="D1077" i="71"/>
  <c r="D1078" i="71"/>
  <c r="D1079" i="71"/>
  <c r="D1080" i="71"/>
  <c r="D1081" i="71"/>
  <c r="D1082" i="71"/>
  <c r="D1083" i="71"/>
  <c r="D1084" i="71"/>
  <c r="D1085" i="71"/>
  <c r="D1086" i="71"/>
  <c r="D1087" i="71"/>
  <c r="D1088" i="71"/>
  <c r="D1089" i="71"/>
  <c r="D1090" i="71"/>
  <c r="D1091" i="71"/>
  <c r="D1092" i="71"/>
  <c r="D1093" i="71"/>
  <c r="D1094" i="71"/>
  <c r="D1095" i="71"/>
  <c r="D1096" i="71"/>
  <c r="D1097" i="71"/>
  <c r="D1098" i="71"/>
  <c r="D1099" i="71"/>
  <c r="D1100" i="71"/>
  <c r="D1101" i="71"/>
  <c r="D1102" i="71"/>
  <c r="D1103" i="71"/>
  <c r="D1104" i="71"/>
  <c r="D1105" i="71"/>
  <c r="D1106" i="71"/>
  <c r="D1107" i="71"/>
  <c r="D1108" i="71"/>
  <c r="D1109" i="71"/>
  <c r="D1110" i="71"/>
  <c r="D1111" i="71"/>
  <c r="D1112" i="71"/>
  <c r="D1113" i="71"/>
  <c r="D1114" i="71"/>
  <c r="D1115" i="71"/>
  <c r="D1116" i="71"/>
  <c r="D1117" i="71"/>
  <c r="D1118" i="71"/>
  <c r="D1119" i="71"/>
  <c r="D1120" i="71"/>
  <c r="D1121" i="71"/>
  <c r="D1122" i="71"/>
  <c r="D1123" i="71"/>
  <c r="D1124" i="71"/>
  <c r="D1125" i="71"/>
  <c r="D1126" i="71"/>
  <c r="D1127" i="71"/>
  <c r="D1128" i="71"/>
  <c r="D1129" i="71"/>
  <c r="D1130" i="71"/>
  <c r="D1131" i="71"/>
  <c r="D1132" i="71"/>
  <c r="D1133" i="71"/>
  <c r="D1134" i="71"/>
  <c r="D1135" i="71"/>
  <c r="D1136" i="71"/>
  <c r="D1137" i="71"/>
  <c r="D1138" i="71"/>
  <c r="D1139" i="71"/>
  <c r="D1140" i="71"/>
  <c r="D1141" i="71"/>
  <c r="D1142" i="71"/>
  <c r="D1143" i="71"/>
  <c r="D1144" i="71"/>
  <c r="D1145" i="71"/>
  <c r="D1146" i="71"/>
  <c r="D1147" i="71"/>
  <c r="D1148" i="71"/>
  <c r="D1149" i="71"/>
  <c r="D1150" i="71"/>
  <c r="D1151" i="71"/>
  <c r="D1152" i="71"/>
  <c r="D1153" i="71"/>
  <c r="D1154" i="71"/>
  <c r="D1155" i="71"/>
  <c r="D1156" i="71"/>
  <c r="D1157" i="71"/>
  <c r="D1158" i="71"/>
  <c r="D1159" i="71"/>
  <c r="D1160" i="71"/>
  <c r="D1161" i="71"/>
  <c r="D1162" i="71"/>
  <c r="D1163" i="71"/>
  <c r="D1164" i="71"/>
  <c r="D1165" i="71"/>
  <c r="D1166" i="71"/>
  <c r="D1167" i="71"/>
  <c r="D1168" i="71"/>
  <c r="D1169" i="71"/>
  <c r="D1170" i="71"/>
  <c r="D1171" i="71"/>
  <c r="D1172" i="71"/>
  <c r="D1173" i="71"/>
  <c r="D1174" i="71"/>
  <c r="D1175" i="71"/>
  <c r="D1176" i="71"/>
  <c r="D1177" i="71"/>
  <c r="D1178" i="71"/>
  <c r="D1179" i="71"/>
  <c r="D1180" i="71"/>
  <c r="D1181" i="71"/>
  <c r="D1182" i="71"/>
  <c r="D1183" i="71"/>
  <c r="D1184" i="71"/>
  <c r="D1185" i="71"/>
  <c r="D1186" i="71"/>
  <c r="D1187" i="71"/>
  <c r="D1188" i="71"/>
  <c r="D1189" i="71"/>
  <c r="D1190" i="71"/>
  <c r="D1191" i="71"/>
  <c r="D1192" i="71"/>
  <c r="D1193" i="71"/>
  <c r="D1194" i="71"/>
  <c r="D1195" i="71"/>
  <c r="D1196" i="71"/>
  <c r="D1197" i="71"/>
  <c r="D1198" i="71"/>
  <c r="D1199" i="71"/>
  <c r="D1200" i="71"/>
  <c r="D1201" i="71"/>
  <c r="D1202" i="71"/>
  <c r="D1203" i="71"/>
  <c r="D1204" i="71"/>
  <c r="D1205" i="71"/>
  <c r="D1206" i="71"/>
  <c r="D1207" i="71"/>
  <c r="D1208" i="71"/>
  <c r="D1209" i="71"/>
  <c r="D1210" i="71"/>
  <c r="D1211" i="71"/>
  <c r="D1212" i="71"/>
  <c r="D1213" i="71"/>
  <c r="D1214" i="71"/>
  <c r="D1215" i="71"/>
  <c r="D1216" i="71"/>
  <c r="D1217" i="71"/>
  <c r="D1218" i="71"/>
  <c r="D1219" i="71"/>
  <c r="D1220" i="71"/>
  <c r="D1221" i="71"/>
  <c r="D1222" i="71"/>
  <c r="D1223" i="71"/>
  <c r="D1224" i="71"/>
  <c r="D603" i="71"/>
  <c r="D1921" i="71" s="1"/>
  <c r="D604" i="71"/>
  <c r="D605" i="71"/>
  <c r="D606" i="71"/>
  <c r="D607" i="71"/>
  <c r="D608" i="71"/>
  <c r="D609" i="71"/>
  <c r="D610" i="71"/>
  <c r="D611" i="71"/>
  <c r="D612" i="71"/>
  <c r="D613" i="71"/>
  <c r="D614" i="71"/>
  <c r="D615" i="71"/>
  <c r="D616" i="71"/>
  <c r="D617" i="71"/>
  <c r="D618" i="71"/>
  <c r="D619" i="71"/>
  <c r="D620" i="71"/>
  <c r="D621" i="71"/>
  <c r="D622" i="71"/>
  <c r="D623" i="71"/>
  <c r="D624" i="71"/>
  <c r="D625" i="71"/>
  <c r="D626" i="71"/>
  <c r="D627" i="71"/>
  <c r="D628" i="71"/>
  <c r="D629" i="71"/>
  <c r="D630" i="71"/>
  <c r="D631" i="71"/>
  <c r="D632" i="71"/>
  <c r="D633" i="71"/>
  <c r="D634" i="71"/>
  <c r="D635" i="71"/>
  <c r="D636" i="71"/>
  <c r="D637" i="71"/>
  <c r="D638" i="71"/>
  <c r="D639" i="71"/>
  <c r="D640" i="71"/>
  <c r="D641" i="71"/>
  <c r="D642" i="71"/>
  <c r="D643" i="71"/>
  <c r="D644" i="71"/>
  <c r="D645" i="71"/>
  <c r="D646" i="71"/>
  <c r="D647" i="71"/>
  <c r="D648" i="71"/>
  <c r="D649" i="71"/>
  <c r="D650" i="71"/>
  <c r="D651" i="71"/>
  <c r="D652" i="71"/>
  <c r="D653" i="71"/>
  <c r="D654" i="71"/>
  <c r="D655" i="71"/>
  <c r="D656" i="71"/>
  <c r="D657" i="71"/>
  <c r="D658" i="71"/>
  <c r="D659" i="71"/>
  <c r="D660" i="71"/>
  <c r="D661" i="71"/>
  <c r="D662" i="71"/>
  <c r="D663" i="71"/>
  <c r="D664" i="71"/>
  <c r="D665" i="71"/>
  <c r="D666" i="71"/>
  <c r="D667" i="71"/>
  <c r="D668" i="71"/>
  <c r="D669" i="71"/>
  <c r="D670" i="71"/>
  <c r="D671" i="71"/>
  <c r="D672" i="71"/>
  <c r="D673" i="71"/>
  <c r="D674" i="71"/>
  <c r="D675" i="71"/>
  <c r="D676" i="71"/>
  <c r="D677" i="71"/>
  <c r="D678" i="71"/>
  <c r="D679" i="71"/>
  <c r="D680" i="71"/>
  <c r="D681" i="71"/>
  <c r="D682" i="71"/>
  <c r="D683" i="71"/>
  <c r="D684" i="71"/>
  <c r="D685" i="71"/>
  <c r="D686" i="71"/>
  <c r="D687" i="71"/>
  <c r="D688" i="71"/>
  <c r="D689" i="71"/>
  <c r="D690" i="71"/>
  <c r="D691" i="71"/>
  <c r="D692" i="71"/>
  <c r="D693" i="71"/>
  <c r="D694" i="71"/>
  <c r="D695" i="71"/>
  <c r="D696" i="71"/>
  <c r="D697" i="71"/>
  <c r="D698" i="71"/>
  <c r="D699" i="71"/>
  <c r="D700" i="71"/>
  <c r="D701" i="71"/>
  <c r="D702" i="71"/>
  <c r="D703" i="71"/>
  <c r="D704" i="71"/>
  <c r="D705" i="71"/>
  <c r="D706" i="71"/>
  <c r="D707" i="71"/>
  <c r="D708" i="71"/>
  <c r="D709" i="71"/>
  <c r="D710" i="71"/>
  <c r="D711" i="71"/>
  <c r="D712" i="71"/>
  <c r="D713" i="71"/>
  <c r="D714" i="71"/>
  <c r="D715" i="71"/>
  <c r="D716" i="71"/>
  <c r="D717" i="71"/>
  <c r="D718" i="71"/>
  <c r="D719" i="71"/>
  <c r="D720" i="71"/>
  <c r="D721" i="71"/>
  <c r="D722" i="71"/>
  <c r="D723" i="71"/>
  <c r="D724" i="71"/>
  <c r="D725" i="71"/>
  <c r="D726" i="71"/>
  <c r="D727" i="71"/>
  <c r="D728" i="71"/>
  <c r="D729" i="71"/>
  <c r="D730" i="71"/>
  <c r="D731" i="71"/>
  <c r="D732" i="71"/>
  <c r="D733" i="71"/>
  <c r="D734" i="71"/>
  <c r="D735" i="71"/>
  <c r="D736" i="71"/>
  <c r="D737" i="71"/>
  <c r="D738" i="71"/>
  <c r="D739" i="71"/>
  <c r="D740" i="71"/>
  <c r="D741" i="71"/>
  <c r="D742" i="71"/>
  <c r="D743" i="71"/>
  <c r="D744" i="71"/>
  <c r="D745" i="71"/>
  <c r="D746" i="71"/>
  <c r="D747" i="71"/>
  <c r="D748" i="71"/>
  <c r="D749" i="71"/>
  <c r="D750" i="71"/>
  <c r="D751" i="71"/>
  <c r="D752" i="71"/>
  <c r="D753" i="71"/>
  <c r="D754" i="71"/>
  <c r="D755" i="71"/>
  <c r="D756" i="71"/>
  <c r="D757" i="71"/>
  <c r="D758" i="71"/>
  <c r="D759" i="71"/>
  <c r="D760" i="71"/>
  <c r="D761" i="71"/>
  <c r="D762" i="71"/>
  <c r="D763" i="71"/>
  <c r="D764" i="71"/>
  <c r="D765" i="71"/>
  <c r="D766" i="71"/>
  <c r="D767" i="71"/>
  <c r="D768" i="71"/>
  <c r="D769" i="71"/>
  <c r="D770" i="71"/>
  <c r="D771" i="71"/>
  <c r="D772" i="71"/>
  <c r="D773" i="71"/>
  <c r="D774" i="71"/>
  <c r="D775" i="71"/>
  <c r="D776" i="71"/>
  <c r="D777" i="71"/>
  <c r="D778" i="71"/>
  <c r="D779" i="71"/>
  <c r="D780" i="71"/>
  <c r="D781" i="71"/>
  <c r="D782" i="71"/>
  <c r="D783" i="71"/>
  <c r="D784" i="71"/>
  <c r="D785" i="71"/>
  <c r="D786" i="71"/>
  <c r="D787" i="71"/>
  <c r="D788" i="71"/>
  <c r="D789" i="71"/>
  <c r="D790" i="71"/>
  <c r="D791" i="71"/>
  <c r="D792" i="71"/>
  <c r="D793" i="71"/>
  <c r="D794" i="71"/>
  <c r="D795" i="71"/>
  <c r="D796" i="71"/>
  <c r="D797" i="71"/>
  <c r="D798" i="71"/>
  <c r="D799" i="71"/>
  <c r="D800" i="71"/>
  <c r="D801" i="71"/>
  <c r="D802" i="71"/>
  <c r="D803" i="71"/>
  <c r="D804" i="71"/>
  <c r="D805" i="71"/>
  <c r="D806" i="71"/>
  <c r="D807" i="71"/>
  <c r="D808" i="71"/>
  <c r="D809" i="71"/>
  <c r="D810" i="71"/>
  <c r="D811" i="71"/>
  <c r="D812" i="71"/>
  <c r="D813" i="71"/>
  <c r="D814" i="71"/>
  <c r="D815" i="71"/>
  <c r="D816" i="71"/>
  <c r="D817" i="71"/>
  <c r="D818" i="71"/>
  <c r="D819" i="71"/>
  <c r="D820" i="71"/>
  <c r="D821" i="71"/>
  <c r="D822" i="71"/>
  <c r="D823" i="71"/>
  <c r="D824" i="71"/>
  <c r="D825" i="71"/>
  <c r="D826" i="71"/>
  <c r="D827" i="71"/>
  <c r="D828" i="71"/>
  <c r="D829" i="71"/>
  <c r="D830" i="71"/>
  <c r="D831" i="71"/>
  <c r="D832" i="71"/>
  <c r="D833" i="71"/>
  <c r="D834" i="71"/>
  <c r="D835" i="71"/>
  <c r="D836" i="71"/>
  <c r="D837" i="71"/>
  <c r="D838" i="71"/>
  <c r="D839" i="71"/>
  <c r="D840" i="71"/>
  <c r="D841" i="71"/>
  <c r="D842" i="71"/>
  <c r="D843" i="71"/>
  <c r="D844" i="71"/>
  <c r="D845" i="71"/>
  <c r="D846" i="71"/>
  <c r="D847" i="71"/>
  <c r="D848" i="71"/>
  <c r="D849" i="71"/>
  <c r="D850" i="71"/>
  <c r="D851" i="71"/>
  <c r="D852" i="71"/>
  <c r="D853" i="71"/>
  <c r="D854" i="71"/>
  <c r="D855" i="71"/>
  <c r="D856" i="71"/>
  <c r="D857" i="71"/>
  <c r="D858" i="71"/>
  <c r="D859" i="71"/>
  <c r="D860" i="71"/>
  <c r="D861" i="71"/>
  <c r="D862" i="71"/>
  <c r="D863" i="71"/>
  <c r="D864" i="71"/>
  <c r="D865" i="71"/>
  <c r="D866" i="71"/>
  <c r="D867" i="71"/>
  <c r="D868" i="71"/>
  <c r="D869" i="71"/>
  <c r="D870" i="71"/>
  <c r="D871" i="71"/>
  <c r="D872" i="71"/>
  <c r="D873" i="71"/>
  <c r="D874" i="71"/>
  <c r="D875" i="71"/>
  <c r="D876" i="71"/>
  <c r="D877" i="71"/>
  <c r="D878" i="71"/>
  <c r="D879" i="71"/>
  <c r="D880" i="71"/>
  <c r="D881" i="71"/>
  <c r="D882" i="71"/>
  <c r="D883" i="71"/>
  <c r="D884" i="71"/>
  <c r="D885" i="71"/>
  <c r="D886" i="71"/>
  <c r="D887" i="71"/>
  <c r="D888" i="71"/>
  <c r="D889" i="71"/>
  <c r="D890" i="71"/>
  <c r="D891" i="71"/>
  <c r="D892" i="71"/>
  <c r="D893" i="71"/>
  <c r="D894" i="71"/>
  <c r="D895" i="71"/>
  <c r="D896" i="71"/>
  <c r="D897" i="71"/>
  <c r="D898" i="71"/>
  <c r="D899" i="71"/>
  <c r="D900" i="71"/>
  <c r="D901" i="71"/>
  <c r="D902" i="71"/>
  <c r="D903" i="71"/>
  <c r="D904" i="71"/>
  <c r="D905" i="71"/>
  <c r="D906" i="71"/>
  <c r="D907" i="71"/>
  <c r="D908" i="71"/>
  <c r="D909" i="71"/>
  <c r="D910" i="71"/>
  <c r="D911" i="71"/>
  <c r="D912" i="71"/>
  <c r="D913" i="71"/>
  <c r="D914" i="71"/>
  <c r="D915" i="71"/>
  <c r="D916" i="71"/>
  <c r="D303" i="71"/>
  <c r="D304" i="71"/>
  <c r="D305" i="71"/>
  <c r="D1917" i="71" s="1"/>
  <c r="D306" i="71"/>
  <c r="D307" i="71"/>
  <c r="D308" i="71"/>
  <c r="D309" i="71"/>
  <c r="D310" i="71"/>
  <c r="D311" i="71"/>
  <c r="D312" i="71"/>
  <c r="D313" i="71"/>
  <c r="D314" i="71"/>
  <c r="D315" i="71"/>
  <c r="D316" i="71"/>
  <c r="D317" i="71"/>
  <c r="D318" i="71"/>
  <c r="D319" i="71"/>
  <c r="D320" i="71"/>
  <c r="D321" i="71"/>
  <c r="D322" i="71"/>
  <c r="D323" i="71"/>
  <c r="D324" i="71"/>
  <c r="D325" i="71"/>
  <c r="D326" i="71"/>
  <c r="D327" i="71"/>
  <c r="D328" i="71"/>
  <c r="D329" i="71"/>
  <c r="D330" i="71"/>
  <c r="D331" i="71"/>
  <c r="D332" i="71"/>
  <c r="D333" i="71"/>
  <c r="D334" i="71"/>
  <c r="D335" i="71"/>
  <c r="D336" i="71"/>
  <c r="D337" i="71"/>
  <c r="D338" i="71"/>
  <c r="D339" i="71"/>
  <c r="D340" i="71"/>
  <c r="D341" i="71"/>
  <c r="D342" i="71"/>
  <c r="D343" i="71"/>
  <c r="D344" i="71"/>
  <c r="D345" i="71"/>
  <c r="D346" i="71"/>
  <c r="D347" i="71"/>
  <c r="D348" i="71"/>
  <c r="D349" i="71"/>
  <c r="D350" i="71"/>
  <c r="D351" i="71"/>
  <c r="D352" i="71"/>
  <c r="D353" i="71"/>
  <c r="D354" i="71"/>
  <c r="D355" i="71"/>
  <c r="D356" i="71"/>
  <c r="D357" i="71"/>
  <c r="D358" i="71"/>
  <c r="D359" i="71"/>
  <c r="D360" i="71"/>
  <c r="D361" i="71"/>
  <c r="D362" i="71"/>
  <c r="D363" i="71"/>
  <c r="D364" i="71"/>
  <c r="D365" i="71"/>
  <c r="D366" i="71"/>
  <c r="D367" i="71"/>
  <c r="D368" i="71"/>
  <c r="D369" i="71"/>
  <c r="D370" i="71"/>
  <c r="D371" i="71"/>
  <c r="D372" i="71"/>
  <c r="D373" i="71"/>
  <c r="D374" i="71"/>
  <c r="D375" i="71"/>
  <c r="D376" i="71"/>
  <c r="D377" i="71"/>
  <c r="D378" i="71"/>
  <c r="D379" i="71"/>
  <c r="D380" i="71"/>
  <c r="D381" i="71"/>
  <c r="D382" i="71"/>
  <c r="D383" i="71"/>
  <c r="D384" i="71"/>
  <c r="D385" i="71"/>
  <c r="D386" i="71"/>
  <c r="D387" i="71"/>
  <c r="D388" i="71"/>
  <c r="D389" i="71"/>
  <c r="D390" i="71"/>
  <c r="D391" i="71"/>
  <c r="D392" i="71"/>
  <c r="D393" i="71"/>
  <c r="D394" i="71"/>
  <c r="D395" i="71"/>
  <c r="D396" i="71"/>
  <c r="D397" i="71"/>
  <c r="D398" i="71"/>
  <c r="D399" i="71"/>
  <c r="D400" i="71"/>
  <c r="D401" i="71"/>
  <c r="D402" i="71"/>
  <c r="D403" i="71"/>
  <c r="D404" i="71"/>
  <c r="D405" i="71"/>
  <c r="D406" i="71"/>
  <c r="D407" i="71"/>
  <c r="D408" i="71"/>
  <c r="D409" i="71"/>
  <c r="D410" i="71"/>
  <c r="D411" i="71"/>
  <c r="D412" i="71"/>
  <c r="D413" i="71"/>
  <c r="D414" i="71"/>
  <c r="D415" i="71"/>
  <c r="D416" i="71"/>
  <c r="D417" i="71"/>
  <c r="D418" i="71"/>
  <c r="D419" i="71"/>
  <c r="D420" i="71"/>
  <c r="D421" i="71"/>
  <c r="D422" i="71"/>
  <c r="D423" i="71"/>
  <c r="D424" i="71"/>
  <c r="D425" i="71"/>
  <c r="D426" i="71"/>
  <c r="D427" i="71"/>
  <c r="D428" i="71"/>
  <c r="D429" i="71"/>
  <c r="D430" i="71"/>
  <c r="D431" i="71"/>
  <c r="D432" i="71"/>
  <c r="D433" i="71"/>
  <c r="D434" i="71"/>
  <c r="D435" i="71"/>
  <c r="D436" i="71"/>
  <c r="D437" i="71"/>
  <c r="D438" i="71"/>
  <c r="D439" i="71"/>
  <c r="D440" i="71"/>
  <c r="D441" i="71"/>
  <c r="D442" i="71"/>
  <c r="D443" i="71"/>
  <c r="D444" i="71"/>
  <c r="D445" i="71"/>
  <c r="D446" i="71"/>
  <c r="D447" i="71"/>
  <c r="D448" i="71"/>
  <c r="D449" i="71"/>
  <c r="D450" i="71"/>
  <c r="D451" i="71"/>
  <c r="D452" i="71"/>
  <c r="D453" i="71"/>
  <c r="D454" i="71"/>
  <c r="D455" i="71"/>
  <c r="D456" i="71"/>
  <c r="D457" i="71"/>
  <c r="D458" i="71"/>
  <c r="D459" i="71"/>
  <c r="D460" i="71"/>
  <c r="D461" i="71"/>
  <c r="D462" i="71"/>
  <c r="D463" i="71"/>
  <c r="D464" i="71"/>
  <c r="D465" i="71"/>
  <c r="D466" i="71"/>
  <c r="D467" i="71"/>
  <c r="D468" i="71"/>
  <c r="D469" i="71"/>
  <c r="D470" i="71"/>
  <c r="D471" i="71"/>
  <c r="D472" i="71"/>
  <c r="D473" i="71"/>
  <c r="D474" i="71"/>
  <c r="D475" i="71"/>
  <c r="D476" i="71"/>
  <c r="D477" i="71"/>
  <c r="D478" i="71"/>
  <c r="D479" i="71"/>
  <c r="D480" i="71"/>
  <c r="D481" i="71"/>
  <c r="D482" i="71"/>
  <c r="D483" i="71"/>
  <c r="D484" i="71"/>
  <c r="D485" i="71"/>
  <c r="D486" i="71"/>
  <c r="D487" i="71"/>
  <c r="D488" i="71"/>
  <c r="D489" i="71"/>
  <c r="D490" i="71"/>
  <c r="D491" i="71"/>
  <c r="D492" i="71"/>
  <c r="D493" i="71"/>
  <c r="D494" i="71"/>
  <c r="D495" i="71"/>
  <c r="D496" i="71"/>
  <c r="D497" i="71"/>
  <c r="D498" i="71"/>
  <c r="D499" i="71"/>
  <c r="D500" i="71"/>
  <c r="D501" i="71"/>
  <c r="D502" i="71"/>
  <c r="D503" i="71"/>
  <c r="D504" i="71"/>
  <c r="D505" i="71"/>
  <c r="D506" i="71"/>
  <c r="D507" i="71"/>
  <c r="D508" i="71"/>
  <c r="D509" i="71"/>
  <c r="D510" i="71"/>
  <c r="D511" i="71"/>
  <c r="D512" i="71"/>
  <c r="D513" i="71"/>
  <c r="D514" i="71"/>
  <c r="D515" i="71"/>
  <c r="D516" i="71"/>
  <c r="D517" i="71"/>
  <c r="D518" i="71"/>
  <c r="D519" i="71"/>
  <c r="D520" i="71"/>
  <c r="D521" i="71"/>
  <c r="D522" i="71"/>
  <c r="D523" i="71"/>
  <c r="D524" i="71"/>
  <c r="D525" i="71"/>
  <c r="D526" i="71"/>
  <c r="D527" i="71"/>
  <c r="D528" i="71"/>
  <c r="D529" i="71"/>
  <c r="D530" i="71"/>
  <c r="D531" i="71"/>
  <c r="D532" i="71"/>
  <c r="D533" i="71"/>
  <c r="D534" i="71"/>
  <c r="D535" i="71"/>
  <c r="D536" i="71"/>
  <c r="D537" i="71"/>
  <c r="D538" i="71"/>
  <c r="D539" i="71"/>
  <c r="D540" i="71"/>
  <c r="D541" i="71"/>
  <c r="D542" i="71"/>
  <c r="D543" i="71"/>
  <c r="D544" i="71"/>
  <c r="D545" i="71"/>
  <c r="D546" i="71"/>
  <c r="D547" i="71"/>
  <c r="D548" i="71"/>
  <c r="D549" i="71"/>
  <c r="D550" i="71"/>
  <c r="D551" i="71"/>
  <c r="D552" i="71"/>
  <c r="D553" i="71"/>
  <c r="D554" i="71"/>
  <c r="D555" i="71"/>
  <c r="D556" i="71"/>
  <c r="D557" i="71"/>
  <c r="D558" i="71"/>
  <c r="D559" i="71"/>
  <c r="D560" i="71"/>
  <c r="D561" i="71"/>
  <c r="D562" i="71"/>
  <c r="D563" i="71"/>
  <c r="D564" i="71"/>
  <c r="D565" i="71"/>
  <c r="D566" i="71"/>
  <c r="D567" i="71"/>
  <c r="D568" i="71"/>
  <c r="D569" i="71"/>
  <c r="D570" i="71"/>
  <c r="D571" i="71"/>
  <c r="D572" i="71"/>
  <c r="D573" i="71"/>
  <c r="D574" i="71"/>
  <c r="D575" i="71"/>
  <c r="D576" i="71"/>
  <c r="D577" i="71"/>
  <c r="D578" i="71"/>
  <c r="D579" i="71"/>
  <c r="D580" i="71"/>
  <c r="D581" i="71"/>
  <c r="D582" i="71"/>
  <c r="D583" i="71"/>
  <c r="D584" i="71"/>
  <c r="D585" i="71"/>
  <c r="D586" i="71"/>
  <c r="D587" i="71"/>
  <c r="D588" i="71"/>
  <c r="D589" i="71"/>
  <c r="D590" i="71"/>
  <c r="D591" i="71"/>
  <c r="D592" i="71"/>
  <c r="D593" i="71"/>
  <c r="D594" i="71"/>
  <c r="D595" i="71"/>
  <c r="D596" i="71"/>
  <c r="D597" i="71"/>
  <c r="D598" i="71"/>
  <c r="D599" i="71"/>
  <c r="D600" i="71"/>
  <c r="D601" i="71"/>
  <c r="D602" i="71"/>
  <c r="D2" i="71"/>
  <c r="D3" i="71"/>
  <c r="D4" i="71"/>
  <c r="D5" i="71"/>
  <c r="D6" i="71"/>
  <c r="D7" i="71"/>
  <c r="D8" i="71"/>
  <c r="D9" i="71"/>
  <c r="D10" i="71"/>
  <c r="D11" i="71"/>
  <c r="D12" i="71"/>
  <c r="D13" i="71"/>
  <c r="D14" i="71"/>
  <c r="D15" i="71"/>
  <c r="D16" i="71"/>
  <c r="D17" i="71"/>
  <c r="D18" i="71"/>
  <c r="D19" i="71"/>
  <c r="D20" i="71"/>
  <c r="D21" i="71"/>
  <c r="D22" i="71"/>
  <c r="D23" i="71"/>
  <c r="D24" i="71"/>
  <c r="D25" i="71"/>
  <c r="D26" i="71"/>
  <c r="D27" i="71"/>
  <c r="D28" i="71"/>
  <c r="D29" i="71"/>
  <c r="D30" i="71"/>
  <c r="D31" i="71"/>
  <c r="D32" i="71"/>
  <c r="D33" i="71"/>
  <c r="D34" i="71"/>
  <c r="D35" i="71"/>
  <c r="D36" i="71"/>
  <c r="D37" i="71"/>
  <c r="D38" i="71"/>
  <c r="D39" i="71"/>
  <c r="D40" i="71"/>
  <c r="D41" i="71"/>
  <c r="D42" i="71"/>
  <c r="D43" i="71"/>
  <c r="D44" i="71"/>
  <c r="D45" i="71"/>
  <c r="D46" i="71"/>
  <c r="D47" i="71"/>
  <c r="D48" i="71"/>
  <c r="D49" i="71"/>
  <c r="D50" i="71"/>
  <c r="D51" i="71"/>
  <c r="D52" i="71"/>
  <c r="D53" i="71"/>
  <c r="D54" i="71"/>
  <c r="D55" i="71"/>
  <c r="D56" i="71"/>
  <c r="D57" i="71"/>
  <c r="D58" i="71"/>
  <c r="D59" i="71"/>
  <c r="D60" i="71"/>
  <c r="D61" i="71"/>
  <c r="D62" i="71"/>
  <c r="D63" i="71"/>
  <c r="D64" i="71"/>
  <c r="D65" i="71"/>
  <c r="D66" i="71"/>
  <c r="D67" i="71"/>
  <c r="D68" i="71"/>
  <c r="D69" i="71"/>
  <c r="D70" i="71"/>
  <c r="D71" i="71"/>
  <c r="D72" i="71"/>
  <c r="D73" i="71"/>
  <c r="D74" i="71"/>
  <c r="D75" i="71"/>
  <c r="D76" i="71"/>
  <c r="D77" i="71"/>
  <c r="D78" i="71"/>
  <c r="D79" i="71"/>
  <c r="D80" i="71"/>
  <c r="D81" i="71"/>
  <c r="D82" i="71"/>
  <c r="D83" i="71"/>
  <c r="D84" i="71"/>
  <c r="D85" i="71"/>
  <c r="D86" i="71"/>
  <c r="D87" i="71"/>
  <c r="D88" i="71"/>
  <c r="D89" i="71"/>
  <c r="D90" i="71"/>
  <c r="D91" i="71"/>
  <c r="D92" i="71"/>
  <c r="D93" i="71"/>
  <c r="D94" i="71"/>
  <c r="D95" i="71"/>
  <c r="D96" i="71"/>
  <c r="D97" i="71"/>
  <c r="D98" i="71"/>
  <c r="D99" i="71"/>
  <c r="D100" i="71"/>
  <c r="D101" i="71"/>
  <c r="D102" i="71"/>
  <c r="D103" i="71"/>
  <c r="D104" i="71"/>
  <c r="D105" i="71"/>
  <c r="D106" i="71"/>
  <c r="D107" i="71"/>
  <c r="D108" i="71"/>
  <c r="D109" i="71"/>
  <c r="D110" i="71"/>
  <c r="D111" i="71"/>
  <c r="D112" i="71"/>
  <c r="D113" i="71"/>
  <c r="D114" i="71"/>
  <c r="D115" i="71"/>
  <c r="D116" i="71"/>
  <c r="D117" i="71"/>
  <c r="D118" i="71"/>
  <c r="D119" i="71"/>
  <c r="D120" i="71"/>
  <c r="D121" i="71"/>
  <c r="D122" i="71"/>
  <c r="D123" i="71"/>
  <c r="D124" i="71"/>
  <c r="D125" i="71"/>
  <c r="D126" i="71"/>
  <c r="D127" i="71"/>
  <c r="D128" i="71"/>
  <c r="D129" i="71"/>
  <c r="D130" i="71"/>
  <c r="D131" i="71"/>
  <c r="D132" i="71"/>
  <c r="D133" i="71"/>
  <c r="D134" i="71"/>
  <c r="D135" i="71"/>
  <c r="D136" i="71"/>
  <c r="D137" i="71"/>
  <c r="D138" i="71"/>
  <c r="D139" i="71"/>
  <c r="D140" i="71"/>
  <c r="D141" i="71"/>
  <c r="D142" i="71"/>
  <c r="D143" i="71"/>
  <c r="D144" i="71"/>
  <c r="D145" i="71"/>
  <c r="D146" i="71"/>
  <c r="D147" i="71"/>
  <c r="D148" i="71"/>
  <c r="D149" i="71"/>
  <c r="D150" i="71"/>
  <c r="D151" i="71"/>
  <c r="D152" i="71"/>
  <c r="D153" i="71"/>
  <c r="D154" i="71"/>
  <c r="D155" i="71"/>
  <c r="D156" i="71"/>
  <c r="D157" i="71"/>
  <c r="D158" i="71"/>
  <c r="D159" i="71"/>
  <c r="D160" i="71"/>
  <c r="D161" i="71"/>
  <c r="D162" i="71"/>
  <c r="D163" i="71"/>
  <c r="D164" i="71"/>
  <c r="D165" i="71"/>
  <c r="D166" i="71"/>
  <c r="D167" i="71"/>
  <c r="D168" i="71"/>
  <c r="D169" i="71"/>
  <c r="D170" i="71"/>
  <c r="D172" i="71"/>
  <c r="D173" i="71"/>
  <c r="D174" i="71"/>
  <c r="D175" i="71"/>
  <c r="D176" i="71"/>
  <c r="D177" i="71"/>
  <c r="D178" i="71"/>
  <c r="D179" i="71"/>
  <c r="D180" i="71"/>
  <c r="D181" i="71"/>
  <c r="D182" i="71"/>
  <c r="D183" i="71"/>
  <c r="D184" i="71"/>
  <c r="D185" i="71"/>
  <c r="D186" i="71"/>
  <c r="D187" i="71"/>
  <c r="D188" i="71"/>
  <c r="D189" i="71"/>
  <c r="D190" i="71"/>
  <c r="D191" i="71"/>
  <c r="D192" i="71"/>
  <c r="D193" i="71"/>
  <c r="D194" i="71"/>
  <c r="D195" i="71"/>
  <c r="D196" i="71"/>
  <c r="D197" i="71"/>
  <c r="D198" i="71"/>
  <c r="D199" i="71"/>
  <c r="D200" i="71"/>
  <c r="D201" i="71"/>
  <c r="D202" i="71"/>
  <c r="D203" i="71"/>
  <c r="D204" i="71"/>
  <c r="D205" i="71"/>
  <c r="D206" i="71"/>
  <c r="D207" i="71"/>
  <c r="D208" i="71"/>
  <c r="D209" i="71"/>
  <c r="D210" i="71"/>
  <c r="D211" i="71"/>
  <c r="D212" i="71"/>
  <c r="D213" i="71"/>
  <c r="D214" i="71"/>
  <c r="D215" i="71"/>
  <c r="D216" i="71"/>
  <c r="D217" i="71"/>
  <c r="D218" i="71"/>
  <c r="D219" i="71"/>
  <c r="D220" i="71"/>
  <c r="D221" i="71"/>
  <c r="D222" i="71"/>
  <c r="D223" i="71"/>
  <c r="D224" i="71"/>
  <c r="D225" i="71"/>
  <c r="D226" i="71"/>
  <c r="D227" i="71"/>
  <c r="D228" i="71"/>
  <c r="D229" i="71"/>
  <c r="D230" i="71"/>
  <c r="D231" i="71"/>
  <c r="D232" i="71"/>
  <c r="D233" i="71"/>
  <c r="D234" i="71"/>
  <c r="D235" i="71"/>
  <c r="D236" i="71"/>
  <c r="D237" i="71"/>
  <c r="D238" i="71"/>
  <c r="D239" i="71"/>
  <c r="D240" i="71"/>
  <c r="D241" i="71"/>
  <c r="D242" i="71"/>
  <c r="D243" i="71"/>
  <c r="D244" i="71"/>
  <c r="D245" i="71"/>
  <c r="D246" i="71"/>
  <c r="D247" i="71"/>
  <c r="D248" i="71"/>
  <c r="D250" i="71"/>
  <c r="D251" i="71"/>
  <c r="D252" i="71"/>
  <c r="D253" i="71"/>
  <c r="D254" i="71"/>
  <c r="D255" i="71"/>
  <c r="D256" i="71"/>
  <c r="D257" i="71"/>
  <c r="D258" i="71"/>
  <c r="D259" i="71"/>
  <c r="D260" i="71"/>
  <c r="D261" i="71"/>
  <c r="D262" i="71"/>
  <c r="D263" i="71"/>
  <c r="D264" i="71"/>
  <c r="D265" i="71"/>
  <c r="D266" i="71"/>
  <c r="D267" i="71"/>
  <c r="D268" i="71"/>
  <c r="D269" i="71"/>
  <c r="D270" i="71"/>
  <c r="D271" i="71"/>
  <c r="D272" i="71"/>
  <c r="D273" i="71"/>
  <c r="D274" i="71"/>
  <c r="D275" i="71"/>
  <c r="D276" i="71"/>
  <c r="D277" i="71"/>
  <c r="D278" i="71"/>
  <c r="D279" i="71"/>
  <c r="D280" i="71"/>
  <c r="D281" i="71"/>
  <c r="D282" i="71"/>
  <c r="D283" i="71"/>
  <c r="D284" i="71"/>
  <c r="D285" i="71"/>
  <c r="D286" i="71"/>
  <c r="D287" i="71"/>
  <c r="D288" i="71"/>
  <c r="D289" i="71"/>
  <c r="D290" i="71"/>
  <c r="D291" i="71"/>
  <c r="D292" i="71"/>
  <c r="D293" i="71"/>
  <c r="D294" i="71"/>
  <c r="D295" i="71"/>
  <c r="D296" i="71"/>
  <c r="D297" i="71"/>
  <c r="D298" i="71"/>
  <c r="D299" i="71"/>
  <c r="D300" i="71"/>
  <c r="D301" i="71"/>
  <c r="D302" i="71"/>
  <c r="D1929" i="71"/>
  <c r="C1934" i="71"/>
  <c r="C1930" i="71"/>
  <c r="C1922" i="71"/>
  <c r="C1918" i="71"/>
  <c r="C1929" i="71"/>
  <c r="C1921" i="71"/>
  <c r="C1917" i="71"/>
  <c r="B1934" i="71"/>
  <c r="B1926" i="71"/>
  <c r="B1922" i="71"/>
  <c r="B1918" i="71"/>
  <c r="B1914" i="71"/>
  <c r="B1933" i="71"/>
  <c r="B1929" i="71"/>
  <c r="B1925" i="71"/>
  <c r="B1921" i="71"/>
  <c r="B1917" i="71"/>
  <c r="B1913" i="71"/>
  <c r="D7" i="52"/>
  <c r="E7" i="52"/>
  <c r="D7" i="51"/>
  <c r="E7" i="51"/>
  <c r="D13" i="51"/>
  <c r="E13" i="51"/>
  <c r="D7" i="50"/>
  <c r="E7" i="50"/>
  <c r="D13" i="50"/>
  <c r="E13" i="50"/>
  <c r="D7" i="49"/>
  <c r="E7" i="49"/>
  <c r="E7" i="47"/>
  <c r="F7" i="47"/>
  <c r="G7" i="47"/>
  <c r="E13" i="47"/>
  <c r="F13" i="47"/>
  <c r="G13" i="47"/>
  <c r="D7" i="70"/>
  <c r="E7" i="70"/>
  <c r="D13" i="70"/>
  <c r="E13" i="70"/>
  <c r="B20" i="43"/>
  <c r="B107" i="43"/>
  <c r="F2" i="16"/>
  <c r="F3" i="16"/>
  <c r="F4" i="16"/>
  <c r="B5" i="16"/>
  <c r="F5" i="16"/>
  <c r="F6" i="16"/>
  <c r="F7" i="16"/>
  <c r="F8" i="16"/>
  <c r="F9" i="16"/>
  <c r="F10" i="16"/>
  <c r="F11" i="16"/>
  <c r="F12" i="16"/>
  <c r="F13" i="16"/>
  <c r="F14" i="16"/>
  <c r="F15" i="16"/>
  <c r="C16" i="16"/>
  <c r="F16" i="16"/>
  <c r="F17" i="16"/>
  <c r="F18" i="16"/>
  <c r="F19" i="16"/>
  <c r="F20" i="16"/>
  <c r="F21" i="16"/>
  <c r="F22" i="16"/>
  <c r="F23" i="16"/>
  <c r="F24" i="16"/>
  <c r="F25" i="16"/>
  <c r="F26" i="16"/>
  <c r="F27" i="16"/>
  <c r="F28" i="16"/>
  <c r="F29" i="16"/>
  <c r="F30" i="16"/>
  <c r="F31" i="16"/>
  <c r="F32" i="16"/>
  <c r="F33" i="16"/>
  <c r="F34" i="16"/>
  <c r="F35" i="16"/>
  <c r="F36" i="16"/>
  <c r="F37" i="16"/>
  <c r="F38" i="16"/>
  <c r="F39" i="16"/>
  <c r="F40" i="16"/>
  <c r="C41" i="16"/>
  <c r="F41" i="16"/>
  <c r="F42" i="16"/>
  <c r="F43" i="16"/>
  <c r="F44" i="16"/>
  <c r="F45" i="16"/>
  <c r="F46" i="16"/>
  <c r="F47" i="16"/>
  <c r="F48" i="16"/>
  <c r="F49" i="16"/>
  <c r="F50" i="16"/>
  <c r="C51" i="16"/>
  <c r="F51" i="16"/>
  <c r="F52" i="16"/>
  <c r="F53" i="16"/>
  <c r="F54" i="16"/>
  <c r="C55" i="16"/>
  <c r="F55" i="16"/>
  <c r="F56" i="16"/>
  <c r="F57" i="16"/>
  <c r="F58" i="16"/>
  <c r="F59" i="16"/>
  <c r="F60" i="16"/>
  <c r="F61" i="16"/>
  <c r="F62" i="16"/>
  <c r="F63" i="16"/>
  <c r="F64" i="16"/>
  <c r="F65" i="16"/>
  <c r="F66" i="16"/>
  <c r="F67" i="16"/>
  <c r="F68" i="16"/>
  <c r="F69" i="16"/>
  <c r="F70" i="16"/>
  <c r="F71" i="16"/>
  <c r="F72" i="16"/>
  <c r="F73" i="16"/>
  <c r="F74" i="16"/>
  <c r="F75" i="16"/>
  <c r="F76" i="16"/>
  <c r="F77" i="16"/>
  <c r="F78" i="16"/>
  <c r="F79" i="16"/>
  <c r="F80" i="16"/>
  <c r="F81" i="16"/>
  <c r="F82" i="16"/>
  <c r="F83" i="16"/>
  <c r="C84" i="16"/>
  <c r="F84" i="16"/>
  <c r="F85" i="16"/>
  <c r="F86" i="16"/>
  <c r="F87" i="16"/>
  <c r="F88" i="16"/>
  <c r="F106" i="16"/>
  <c r="F2" i="18"/>
  <c r="F3" i="18"/>
  <c r="F4" i="18"/>
  <c r="F5" i="18"/>
  <c r="F6" i="18"/>
  <c r="F7" i="18"/>
  <c r="F8" i="18"/>
  <c r="F9" i="18"/>
  <c r="F10" i="18"/>
  <c r="F11" i="18"/>
  <c r="F12" i="18"/>
  <c r="F13" i="18"/>
  <c r="F14" i="18"/>
  <c r="F15" i="18"/>
  <c r="F16" i="18"/>
  <c r="F17" i="18"/>
  <c r="F18" i="18"/>
  <c r="F19" i="18"/>
  <c r="F20" i="18"/>
  <c r="F21" i="18"/>
  <c r="F22" i="18"/>
  <c r="F23" i="18"/>
  <c r="F24" i="18"/>
  <c r="F25" i="18"/>
  <c r="F26" i="18"/>
  <c r="F27" i="18"/>
  <c r="F28" i="18"/>
  <c r="F29" i="18"/>
  <c r="F30" i="18"/>
  <c r="F31" i="18"/>
  <c r="F32" i="18"/>
  <c r="F33" i="18"/>
  <c r="F34" i="18"/>
  <c r="F35" i="18"/>
  <c r="F36" i="18"/>
  <c r="F37" i="18"/>
  <c r="F38" i="18"/>
  <c r="F39" i="18"/>
  <c r="F40" i="18"/>
  <c r="F41" i="18"/>
  <c r="F42" i="18"/>
  <c r="F43" i="18"/>
  <c r="F44" i="18"/>
  <c r="F45" i="18"/>
  <c r="F46" i="18"/>
  <c r="F47" i="18"/>
  <c r="F48" i="18"/>
  <c r="F49" i="18"/>
  <c r="F50" i="18"/>
  <c r="F51" i="18"/>
  <c r="F52" i="18"/>
  <c r="F53" i="18"/>
  <c r="F54" i="18"/>
  <c r="F55" i="18"/>
  <c r="F56" i="18"/>
  <c r="F57" i="18"/>
  <c r="F58" i="18"/>
  <c r="F59" i="18"/>
  <c r="F60" i="18"/>
  <c r="F61" i="18"/>
  <c r="F62" i="18"/>
  <c r="F63" i="18"/>
  <c r="F64" i="18"/>
  <c r="F65" i="18"/>
  <c r="F66" i="18"/>
  <c r="F67" i="18"/>
  <c r="F68" i="18"/>
  <c r="F69" i="18"/>
  <c r="F70" i="18"/>
  <c r="F71" i="18"/>
  <c r="F72" i="18"/>
  <c r="F73" i="18"/>
  <c r="F74" i="18"/>
  <c r="F75" i="18"/>
  <c r="F76" i="18"/>
  <c r="F106" i="18"/>
  <c r="F2" i="20"/>
  <c r="F3" i="20"/>
  <c r="F4" i="20"/>
  <c r="F5" i="20"/>
  <c r="F6" i="20"/>
  <c r="F7" i="20"/>
  <c r="F8" i="20"/>
  <c r="F9" i="20"/>
  <c r="F10" i="20"/>
  <c r="F11" i="20"/>
  <c r="F12" i="20"/>
  <c r="F13" i="20"/>
  <c r="F14" i="20"/>
  <c r="F15" i="20"/>
  <c r="F16" i="20"/>
  <c r="F17" i="20"/>
  <c r="C18" i="20"/>
  <c r="F18" i="20"/>
  <c r="F19" i="20"/>
  <c r="F20" i="20"/>
  <c r="F21" i="20"/>
  <c r="C22" i="20"/>
  <c r="F22" i="20"/>
  <c r="C23" i="20"/>
  <c r="B23" i="20"/>
  <c r="F23" i="20"/>
  <c r="F24" i="20"/>
  <c r="F25" i="20"/>
  <c r="F26" i="20"/>
  <c r="F27" i="20"/>
  <c r="F28" i="20"/>
  <c r="F29" i="20"/>
  <c r="F30" i="20"/>
  <c r="F31" i="20"/>
  <c r="F32" i="20"/>
  <c r="F33" i="20"/>
  <c r="F34" i="20"/>
  <c r="F35" i="20"/>
  <c r="F36" i="20"/>
  <c r="F37" i="20"/>
  <c r="F38" i="20"/>
  <c r="F39" i="20"/>
  <c r="F40" i="20"/>
  <c r="F41" i="20"/>
  <c r="F42" i="20"/>
  <c r="F43" i="20"/>
  <c r="F44" i="20"/>
  <c r="F45" i="20"/>
  <c r="F46" i="20"/>
  <c r="F47" i="20"/>
  <c r="C48" i="20"/>
  <c r="F48" i="20"/>
  <c r="F49" i="20"/>
  <c r="F50" i="20"/>
  <c r="F51" i="20"/>
  <c r="F52" i="20"/>
  <c r="F53" i="20"/>
  <c r="F54" i="20"/>
  <c r="F55" i="20"/>
  <c r="C56" i="20"/>
  <c r="F56" i="20"/>
  <c r="F57" i="20"/>
  <c r="F58" i="20"/>
  <c r="F59" i="20"/>
  <c r="F60" i="20"/>
  <c r="F61" i="20"/>
  <c r="F62" i="20"/>
  <c r="F63" i="20"/>
  <c r="C64" i="20"/>
  <c r="F64" i="20"/>
  <c r="F65" i="20"/>
  <c r="F66" i="20"/>
  <c r="F67" i="20"/>
  <c r="F68" i="20"/>
  <c r="F69" i="20"/>
  <c r="F70" i="20"/>
  <c r="F71" i="20"/>
  <c r="F72" i="20"/>
  <c r="F73" i="20"/>
  <c r="F74" i="20"/>
  <c r="F75" i="20"/>
  <c r="F106" i="20"/>
  <c r="F2" i="22"/>
  <c r="F3" i="22"/>
  <c r="F4" i="22"/>
  <c r="F5" i="22"/>
  <c r="F6" i="22"/>
  <c r="F7" i="22"/>
  <c r="F8" i="22"/>
  <c r="F9" i="22"/>
  <c r="F10" i="22"/>
  <c r="F11" i="22"/>
  <c r="F12" i="22"/>
  <c r="F13" i="22"/>
  <c r="F14" i="22"/>
  <c r="F15" i="22"/>
  <c r="F16" i="22"/>
  <c r="F17" i="22"/>
  <c r="F18" i="22"/>
  <c r="F19" i="22"/>
  <c r="F20" i="22"/>
  <c r="F21" i="22"/>
  <c r="F22" i="22"/>
  <c r="F23" i="22"/>
  <c r="F24" i="22"/>
  <c r="F25" i="22"/>
  <c r="F26" i="22"/>
  <c r="F27" i="22"/>
  <c r="F28" i="22"/>
  <c r="F29" i="22"/>
  <c r="F30" i="22"/>
  <c r="C31" i="22"/>
  <c r="F31" i="22"/>
  <c r="F32" i="22"/>
  <c r="F33" i="22"/>
  <c r="F34" i="22"/>
  <c r="F35" i="22"/>
  <c r="F36" i="22"/>
  <c r="C37" i="22"/>
  <c r="F37" i="22"/>
  <c r="F38" i="22"/>
  <c r="F39" i="22"/>
  <c r="F40" i="22"/>
  <c r="F41" i="22"/>
  <c r="F42" i="22"/>
  <c r="F43" i="22"/>
  <c r="F44" i="22"/>
  <c r="F45" i="22"/>
  <c r="F46" i="22"/>
  <c r="F47" i="22"/>
  <c r="F48" i="22"/>
  <c r="F49" i="22"/>
  <c r="C50" i="22"/>
  <c r="F50" i="22"/>
  <c r="C51" i="22"/>
  <c r="F51" i="22"/>
  <c r="F52" i="22"/>
  <c r="F53" i="22"/>
  <c r="F54" i="22"/>
  <c r="F55" i="22"/>
  <c r="F56" i="22"/>
  <c r="F57" i="22"/>
  <c r="F58" i="22"/>
  <c r="F59" i="22"/>
  <c r="F60" i="22"/>
  <c r="F61" i="22"/>
  <c r="F62" i="22"/>
  <c r="F63" i="22"/>
  <c r="C64" i="22"/>
  <c r="F64" i="22"/>
  <c r="F65" i="22"/>
  <c r="F66" i="22"/>
  <c r="F67" i="22"/>
  <c r="F68" i="22"/>
  <c r="F69" i="22"/>
  <c r="F70" i="22"/>
  <c r="F71" i="22"/>
  <c r="F72" i="22"/>
  <c r="F73" i="22"/>
  <c r="F74" i="22"/>
  <c r="C75" i="22"/>
  <c r="F75" i="22"/>
  <c r="F76" i="22"/>
  <c r="F77" i="22"/>
  <c r="F78" i="22"/>
  <c r="F106" i="22"/>
  <c r="E2" i="16"/>
  <c r="G2" i="16"/>
  <c r="E3" i="16"/>
  <c r="G3" i="16"/>
  <c r="E4" i="16"/>
  <c r="G4" i="16"/>
  <c r="E5" i="16"/>
  <c r="G5" i="16"/>
  <c r="E6" i="16"/>
  <c r="G6" i="16"/>
  <c r="E7" i="16"/>
  <c r="G7" i="16"/>
  <c r="E8" i="16"/>
  <c r="G8" i="16"/>
  <c r="E9" i="16"/>
  <c r="G9" i="16"/>
  <c r="E10" i="16"/>
  <c r="G10" i="16"/>
  <c r="E11" i="16"/>
  <c r="G11" i="16"/>
  <c r="E12" i="16"/>
  <c r="G12" i="16"/>
  <c r="E13" i="16"/>
  <c r="G13" i="16"/>
  <c r="E14" i="16"/>
  <c r="G14" i="16"/>
  <c r="E15" i="16"/>
  <c r="G15" i="16"/>
  <c r="E16" i="16"/>
  <c r="G16" i="16"/>
  <c r="E17" i="16"/>
  <c r="G17" i="16"/>
  <c r="E18" i="16"/>
  <c r="G18" i="16"/>
  <c r="E19" i="16"/>
  <c r="G19" i="16"/>
  <c r="E20" i="16"/>
  <c r="G20" i="16"/>
  <c r="E21" i="16"/>
  <c r="G21" i="16"/>
  <c r="E22" i="16"/>
  <c r="G22" i="16"/>
  <c r="E23" i="16"/>
  <c r="G23" i="16"/>
  <c r="E24" i="16"/>
  <c r="G24" i="16"/>
  <c r="E25" i="16"/>
  <c r="G25" i="16"/>
  <c r="E26" i="16"/>
  <c r="G26" i="16"/>
  <c r="E27" i="16"/>
  <c r="G27" i="16"/>
  <c r="E28" i="16"/>
  <c r="G28" i="16"/>
  <c r="E29" i="16"/>
  <c r="G29" i="16"/>
  <c r="E30" i="16"/>
  <c r="G30" i="16"/>
  <c r="E31" i="16"/>
  <c r="G31" i="16"/>
  <c r="E32" i="16"/>
  <c r="G32" i="16"/>
  <c r="E33" i="16"/>
  <c r="G33" i="16"/>
  <c r="E34" i="16"/>
  <c r="G34" i="16"/>
  <c r="E35" i="16"/>
  <c r="G35" i="16"/>
  <c r="E36" i="16"/>
  <c r="G36" i="16"/>
  <c r="E37" i="16"/>
  <c r="G37" i="16"/>
  <c r="E38" i="16"/>
  <c r="G38" i="16"/>
  <c r="E39" i="16"/>
  <c r="G39" i="16"/>
  <c r="E40" i="16"/>
  <c r="G40" i="16"/>
  <c r="E41" i="16"/>
  <c r="G41" i="16"/>
  <c r="E42" i="16"/>
  <c r="G42" i="16"/>
  <c r="E43" i="16"/>
  <c r="G43" i="16"/>
  <c r="E44" i="16"/>
  <c r="G44" i="16"/>
  <c r="E45" i="16"/>
  <c r="G45" i="16"/>
  <c r="E46" i="16"/>
  <c r="G46" i="16"/>
  <c r="E47" i="16"/>
  <c r="G47" i="16"/>
  <c r="E48" i="16"/>
  <c r="G48" i="16"/>
  <c r="E49" i="16"/>
  <c r="G49" i="16"/>
  <c r="E50" i="16"/>
  <c r="G50" i="16"/>
  <c r="E51" i="16"/>
  <c r="G51" i="16"/>
  <c r="E52" i="16"/>
  <c r="G52" i="16"/>
  <c r="E53" i="16"/>
  <c r="G53" i="16"/>
  <c r="E54" i="16"/>
  <c r="G54" i="16"/>
  <c r="E55" i="16"/>
  <c r="G55" i="16"/>
  <c r="E56" i="16"/>
  <c r="G56" i="16"/>
  <c r="E57" i="16"/>
  <c r="G57" i="16"/>
  <c r="E58" i="16"/>
  <c r="G58" i="16"/>
  <c r="E59" i="16"/>
  <c r="G59" i="16"/>
  <c r="E60" i="16"/>
  <c r="G60" i="16"/>
  <c r="E61" i="16"/>
  <c r="G61" i="16"/>
  <c r="E62" i="16"/>
  <c r="G62" i="16"/>
  <c r="E63" i="16"/>
  <c r="G63" i="16"/>
  <c r="E64" i="16"/>
  <c r="G64" i="16"/>
  <c r="E65" i="16"/>
  <c r="G65" i="16"/>
  <c r="E66" i="16"/>
  <c r="G66" i="16"/>
  <c r="E67" i="16"/>
  <c r="G67" i="16"/>
  <c r="E68" i="16"/>
  <c r="G68" i="16"/>
  <c r="E69" i="16"/>
  <c r="G69" i="16"/>
  <c r="E70" i="16"/>
  <c r="G70" i="16"/>
  <c r="E71" i="16"/>
  <c r="G71" i="16"/>
  <c r="E72" i="16"/>
  <c r="G72" i="16"/>
  <c r="E73" i="16"/>
  <c r="G73" i="16"/>
  <c r="E74" i="16"/>
  <c r="G74" i="16"/>
  <c r="E75" i="16"/>
  <c r="G75" i="16"/>
  <c r="E76" i="16"/>
  <c r="G76" i="16"/>
  <c r="E77" i="16"/>
  <c r="G77" i="16"/>
  <c r="E78" i="16"/>
  <c r="G78" i="16"/>
  <c r="E79" i="16"/>
  <c r="G79" i="16"/>
  <c r="E80" i="16"/>
  <c r="G80" i="16"/>
  <c r="E81" i="16"/>
  <c r="G81" i="16"/>
  <c r="E82" i="16"/>
  <c r="G82" i="16"/>
  <c r="E83" i="16"/>
  <c r="G83" i="16"/>
  <c r="E84" i="16"/>
  <c r="G84" i="16"/>
  <c r="E85" i="16"/>
  <c r="G85" i="16"/>
  <c r="E86" i="16"/>
  <c r="G86" i="16"/>
  <c r="E87" i="16"/>
  <c r="G87" i="16"/>
  <c r="E88" i="16"/>
  <c r="G88" i="16"/>
  <c r="G106" i="16"/>
  <c r="E2" i="18"/>
  <c r="G2" i="18"/>
  <c r="E3" i="18"/>
  <c r="G3" i="18"/>
  <c r="E4" i="18"/>
  <c r="G4" i="18"/>
  <c r="E5" i="18"/>
  <c r="G5" i="18"/>
  <c r="E6" i="18"/>
  <c r="G6" i="18"/>
  <c r="E7" i="18"/>
  <c r="G7" i="18"/>
  <c r="E8" i="18"/>
  <c r="G8" i="18"/>
  <c r="E9" i="18"/>
  <c r="G9" i="18"/>
  <c r="E10" i="18"/>
  <c r="G10" i="18"/>
  <c r="E11" i="18"/>
  <c r="G11" i="18"/>
  <c r="E12" i="18"/>
  <c r="G12" i="18"/>
  <c r="E13" i="18"/>
  <c r="G13" i="18"/>
  <c r="E14" i="18"/>
  <c r="G14" i="18"/>
  <c r="E15" i="18"/>
  <c r="G15" i="18"/>
  <c r="E16" i="18"/>
  <c r="G16" i="18"/>
  <c r="E17" i="18"/>
  <c r="G17" i="18"/>
  <c r="E18" i="18"/>
  <c r="G18" i="18"/>
  <c r="E19" i="18"/>
  <c r="G19" i="18"/>
  <c r="E20" i="18"/>
  <c r="G20" i="18"/>
  <c r="E21" i="18"/>
  <c r="G21" i="18"/>
  <c r="E22" i="18"/>
  <c r="G22" i="18"/>
  <c r="E23" i="18"/>
  <c r="G23" i="18"/>
  <c r="E24" i="18"/>
  <c r="G24" i="18"/>
  <c r="E25" i="18"/>
  <c r="G25" i="18"/>
  <c r="E26" i="18"/>
  <c r="G26" i="18"/>
  <c r="E27" i="18"/>
  <c r="G27" i="18"/>
  <c r="E28" i="18"/>
  <c r="G28" i="18"/>
  <c r="E29" i="18"/>
  <c r="G29" i="18"/>
  <c r="E30" i="18"/>
  <c r="G30" i="18"/>
  <c r="E31" i="18"/>
  <c r="G31" i="18"/>
  <c r="E32" i="18"/>
  <c r="G32" i="18"/>
  <c r="E33" i="18"/>
  <c r="G33" i="18"/>
  <c r="E34" i="18"/>
  <c r="G34" i="18"/>
  <c r="E35" i="18"/>
  <c r="G35" i="18"/>
  <c r="E36" i="18"/>
  <c r="G36" i="18"/>
  <c r="E37" i="18"/>
  <c r="G37" i="18"/>
  <c r="E38" i="18"/>
  <c r="G38" i="18"/>
  <c r="E39" i="18"/>
  <c r="G39" i="18"/>
  <c r="E40" i="18"/>
  <c r="G40" i="18"/>
  <c r="E41" i="18"/>
  <c r="G41" i="18"/>
  <c r="E42" i="18"/>
  <c r="G42" i="18"/>
  <c r="E43" i="18"/>
  <c r="G43" i="18"/>
  <c r="E44" i="18"/>
  <c r="G44" i="18"/>
  <c r="E45" i="18"/>
  <c r="G45" i="18"/>
  <c r="E46" i="18"/>
  <c r="G46" i="18"/>
  <c r="E47" i="18"/>
  <c r="G47" i="18"/>
  <c r="E48" i="18"/>
  <c r="G48" i="18"/>
  <c r="E49" i="18"/>
  <c r="G49" i="18"/>
  <c r="E50" i="18"/>
  <c r="G50" i="18"/>
  <c r="E51" i="18"/>
  <c r="G51" i="18"/>
  <c r="E52" i="18"/>
  <c r="G52" i="18"/>
  <c r="E53" i="18"/>
  <c r="G53" i="18"/>
  <c r="E54" i="18"/>
  <c r="G54" i="18"/>
  <c r="E55" i="18"/>
  <c r="G55" i="18"/>
  <c r="E56" i="18"/>
  <c r="G56" i="18"/>
  <c r="E57" i="18"/>
  <c r="G57" i="18"/>
  <c r="E58" i="18"/>
  <c r="G58" i="18"/>
  <c r="E59" i="18"/>
  <c r="G59" i="18"/>
  <c r="E60" i="18"/>
  <c r="G60" i="18"/>
  <c r="E61" i="18"/>
  <c r="G61" i="18"/>
  <c r="E62" i="18"/>
  <c r="G62" i="18"/>
  <c r="E63" i="18"/>
  <c r="G63" i="18"/>
  <c r="E64" i="18"/>
  <c r="G64" i="18"/>
  <c r="E65" i="18"/>
  <c r="G65" i="18"/>
  <c r="E66" i="18"/>
  <c r="G66" i="18"/>
  <c r="E67" i="18"/>
  <c r="G67" i="18"/>
  <c r="E68" i="18"/>
  <c r="G68" i="18"/>
  <c r="E69" i="18"/>
  <c r="G69" i="18"/>
  <c r="E70" i="18"/>
  <c r="G70" i="18"/>
  <c r="E71" i="18"/>
  <c r="G71" i="18"/>
  <c r="E72" i="18"/>
  <c r="G72" i="18"/>
  <c r="E73" i="18"/>
  <c r="G73" i="18"/>
  <c r="E74" i="18"/>
  <c r="G74" i="18"/>
  <c r="E75" i="18"/>
  <c r="G75" i="18"/>
  <c r="E76" i="18"/>
  <c r="G76" i="18"/>
  <c r="G106" i="18"/>
  <c r="E2" i="20"/>
  <c r="G2" i="20"/>
  <c r="E3" i="20"/>
  <c r="G3" i="20"/>
  <c r="E4" i="20"/>
  <c r="G4" i="20"/>
  <c r="E5" i="20"/>
  <c r="G5" i="20"/>
  <c r="E6" i="20"/>
  <c r="G6" i="20"/>
  <c r="E7" i="20"/>
  <c r="G7" i="20"/>
  <c r="E8" i="20"/>
  <c r="G8" i="20"/>
  <c r="E9" i="20"/>
  <c r="G9" i="20"/>
  <c r="E10" i="20"/>
  <c r="G10" i="20"/>
  <c r="E11" i="20"/>
  <c r="G11" i="20"/>
  <c r="E12" i="20"/>
  <c r="G12" i="20"/>
  <c r="E13" i="20"/>
  <c r="G13" i="20"/>
  <c r="E14" i="20"/>
  <c r="G14" i="20"/>
  <c r="E15" i="20"/>
  <c r="G15" i="20"/>
  <c r="E16" i="20"/>
  <c r="G16" i="20"/>
  <c r="E17" i="20"/>
  <c r="G17" i="20"/>
  <c r="E18" i="20"/>
  <c r="G18" i="20"/>
  <c r="E19" i="20"/>
  <c r="G19" i="20"/>
  <c r="E20" i="20"/>
  <c r="G20" i="20"/>
  <c r="E21" i="20"/>
  <c r="G21" i="20"/>
  <c r="E22" i="20"/>
  <c r="G22" i="20"/>
  <c r="E23" i="20"/>
  <c r="G23" i="20"/>
  <c r="E24" i="20"/>
  <c r="G24" i="20"/>
  <c r="E25" i="20"/>
  <c r="G25" i="20"/>
  <c r="E26" i="20"/>
  <c r="G26" i="20"/>
  <c r="E27" i="20"/>
  <c r="G27" i="20"/>
  <c r="E28" i="20"/>
  <c r="G28" i="20"/>
  <c r="E29" i="20"/>
  <c r="G29" i="20"/>
  <c r="E30" i="20"/>
  <c r="G30" i="20"/>
  <c r="E31" i="20"/>
  <c r="G31" i="20"/>
  <c r="E32" i="20"/>
  <c r="G32" i="20"/>
  <c r="E33" i="20"/>
  <c r="G33" i="20"/>
  <c r="E34" i="20"/>
  <c r="G34" i="20"/>
  <c r="E35" i="20"/>
  <c r="G35" i="20"/>
  <c r="E36" i="20"/>
  <c r="G36" i="20"/>
  <c r="E37" i="20"/>
  <c r="G37" i="20"/>
  <c r="E38" i="20"/>
  <c r="G38" i="20"/>
  <c r="E39" i="20"/>
  <c r="G39" i="20"/>
  <c r="E40" i="20"/>
  <c r="G40" i="20"/>
  <c r="E41" i="20"/>
  <c r="G41" i="20"/>
  <c r="E42" i="20"/>
  <c r="G42" i="20"/>
  <c r="E43" i="20"/>
  <c r="G43" i="20"/>
  <c r="E44" i="20"/>
  <c r="G44" i="20"/>
  <c r="E45" i="20"/>
  <c r="G45" i="20"/>
  <c r="E46" i="20"/>
  <c r="G46" i="20"/>
  <c r="E47" i="20"/>
  <c r="G47" i="20"/>
  <c r="E48" i="20"/>
  <c r="G48" i="20"/>
  <c r="E49" i="20"/>
  <c r="G49" i="20"/>
  <c r="E50" i="20"/>
  <c r="G50" i="20"/>
  <c r="E51" i="20"/>
  <c r="G51" i="20"/>
  <c r="E52" i="20"/>
  <c r="G52" i="20"/>
  <c r="E53" i="20"/>
  <c r="G53" i="20"/>
  <c r="E54" i="20"/>
  <c r="G54" i="20"/>
  <c r="E55" i="20"/>
  <c r="G55" i="20"/>
  <c r="E56" i="20"/>
  <c r="G56" i="20"/>
  <c r="E57" i="20"/>
  <c r="G57" i="20"/>
  <c r="E58" i="20"/>
  <c r="G58" i="20"/>
  <c r="E59" i="20"/>
  <c r="G59" i="20"/>
  <c r="E60" i="20"/>
  <c r="G60" i="20"/>
  <c r="E61" i="20"/>
  <c r="G61" i="20"/>
  <c r="E62" i="20"/>
  <c r="G62" i="20"/>
  <c r="E63" i="20"/>
  <c r="G63" i="20"/>
  <c r="E64" i="20"/>
  <c r="G64" i="20"/>
  <c r="E65" i="20"/>
  <c r="G65" i="20"/>
  <c r="E66" i="20"/>
  <c r="G66" i="20"/>
  <c r="E67" i="20"/>
  <c r="G67" i="20"/>
  <c r="E68" i="20"/>
  <c r="G68" i="20"/>
  <c r="E69" i="20"/>
  <c r="G69" i="20"/>
  <c r="E70" i="20"/>
  <c r="G70" i="20"/>
  <c r="E71" i="20"/>
  <c r="G71" i="20"/>
  <c r="E72" i="20"/>
  <c r="G72" i="20"/>
  <c r="E73" i="20"/>
  <c r="G73" i="20"/>
  <c r="E74" i="20"/>
  <c r="G74" i="20"/>
  <c r="E75" i="20"/>
  <c r="G75" i="20"/>
  <c r="G106" i="20"/>
  <c r="E2" i="22"/>
  <c r="G2" i="22"/>
  <c r="E3" i="22"/>
  <c r="G3" i="22"/>
  <c r="E4" i="22"/>
  <c r="G4" i="22"/>
  <c r="E5" i="22"/>
  <c r="G5" i="22"/>
  <c r="E6" i="22"/>
  <c r="G6" i="22"/>
  <c r="E7" i="22"/>
  <c r="G7" i="22"/>
  <c r="E8" i="22"/>
  <c r="G8" i="22"/>
  <c r="E9" i="22"/>
  <c r="G9" i="22"/>
  <c r="E10" i="22"/>
  <c r="G10" i="22"/>
  <c r="E11" i="22"/>
  <c r="G11" i="22"/>
  <c r="E12" i="22"/>
  <c r="G12" i="22"/>
  <c r="E13" i="22"/>
  <c r="G13" i="22"/>
  <c r="E14" i="22"/>
  <c r="G14" i="22"/>
  <c r="E15" i="22"/>
  <c r="G15" i="22"/>
  <c r="E16" i="22"/>
  <c r="G16" i="22"/>
  <c r="E17" i="22"/>
  <c r="G17" i="22"/>
  <c r="E18" i="22"/>
  <c r="G18" i="22"/>
  <c r="E19" i="22"/>
  <c r="G19" i="22"/>
  <c r="E20" i="22"/>
  <c r="G20" i="22"/>
  <c r="E21" i="22"/>
  <c r="G21" i="22"/>
  <c r="E22" i="22"/>
  <c r="G22" i="22"/>
  <c r="E23" i="22"/>
  <c r="G23" i="22"/>
  <c r="E24" i="22"/>
  <c r="G24" i="22"/>
  <c r="E25" i="22"/>
  <c r="G25" i="22"/>
  <c r="E26" i="22"/>
  <c r="G26" i="22"/>
  <c r="E27" i="22"/>
  <c r="G27" i="22"/>
  <c r="E28" i="22"/>
  <c r="G28" i="22"/>
  <c r="E29" i="22"/>
  <c r="G29" i="22"/>
  <c r="E30" i="22"/>
  <c r="G30" i="22"/>
  <c r="E31" i="22"/>
  <c r="G31" i="22"/>
  <c r="E32" i="22"/>
  <c r="G32" i="22"/>
  <c r="E33" i="22"/>
  <c r="G33" i="22"/>
  <c r="E34" i="22"/>
  <c r="G34" i="22"/>
  <c r="E35" i="22"/>
  <c r="G35" i="22"/>
  <c r="E36" i="22"/>
  <c r="G36" i="22"/>
  <c r="E37" i="22"/>
  <c r="G37" i="22"/>
  <c r="E38" i="22"/>
  <c r="G38" i="22"/>
  <c r="E39" i="22"/>
  <c r="G39" i="22"/>
  <c r="E40" i="22"/>
  <c r="G40" i="22"/>
  <c r="E41" i="22"/>
  <c r="G41" i="22"/>
  <c r="E42" i="22"/>
  <c r="G42" i="22"/>
  <c r="E43" i="22"/>
  <c r="G43" i="22"/>
  <c r="E44" i="22"/>
  <c r="G44" i="22"/>
  <c r="E45" i="22"/>
  <c r="G45" i="22"/>
  <c r="E46" i="22"/>
  <c r="G46" i="22"/>
  <c r="E47" i="22"/>
  <c r="G47" i="22"/>
  <c r="E48" i="22"/>
  <c r="G48" i="22"/>
  <c r="E49" i="22"/>
  <c r="G49" i="22"/>
  <c r="E50" i="22"/>
  <c r="G50" i="22"/>
  <c r="E51" i="22"/>
  <c r="G51" i="22"/>
  <c r="E52" i="22"/>
  <c r="G52" i="22"/>
  <c r="E53" i="22"/>
  <c r="G53" i="22"/>
  <c r="E54" i="22"/>
  <c r="G54" i="22"/>
  <c r="E55" i="22"/>
  <c r="G55" i="22"/>
  <c r="E56" i="22"/>
  <c r="G56" i="22"/>
  <c r="E57" i="22"/>
  <c r="G57" i="22"/>
  <c r="E58" i="22"/>
  <c r="G58" i="22"/>
  <c r="E59" i="22"/>
  <c r="G59" i="22"/>
  <c r="E60" i="22"/>
  <c r="G60" i="22"/>
  <c r="E61" i="22"/>
  <c r="G61" i="22"/>
  <c r="E62" i="22"/>
  <c r="G62" i="22"/>
  <c r="E63" i="22"/>
  <c r="G63" i="22"/>
  <c r="E64" i="22"/>
  <c r="G64" i="22"/>
  <c r="E65" i="22"/>
  <c r="G65" i="22"/>
  <c r="E66" i="22"/>
  <c r="G66" i="22"/>
  <c r="E67" i="22"/>
  <c r="G67" i="22"/>
  <c r="E68" i="22"/>
  <c r="G68" i="22"/>
  <c r="E69" i="22"/>
  <c r="G69" i="22"/>
  <c r="E70" i="22"/>
  <c r="G70" i="22"/>
  <c r="E71" i="22"/>
  <c r="G71" i="22"/>
  <c r="E72" i="22"/>
  <c r="G72" i="22"/>
  <c r="E73" i="22"/>
  <c r="G73" i="22"/>
  <c r="E74" i="22"/>
  <c r="G74" i="22"/>
  <c r="E75" i="22"/>
  <c r="G75" i="22"/>
  <c r="E76" i="22"/>
  <c r="G76" i="22"/>
  <c r="E77" i="22"/>
  <c r="G77" i="22"/>
  <c r="E78" i="22"/>
  <c r="G78" i="22"/>
  <c r="G106" i="22"/>
  <c r="C2" i="38"/>
  <c r="E2" i="38"/>
  <c r="F2" i="38"/>
  <c r="G2" i="38"/>
  <c r="E3" i="38"/>
  <c r="F3" i="38"/>
  <c r="G3" i="38"/>
  <c r="C4" i="38"/>
  <c r="E4" i="38"/>
  <c r="F4" i="38"/>
  <c r="G4" i="38"/>
  <c r="E5" i="38"/>
  <c r="F5" i="38"/>
  <c r="G5" i="38"/>
  <c r="C6" i="38"/>
  <c r="E6" i="38"/>
  <c r="F6" i="38"/>
  <c r="G6" i="38"/>
  <c r="E7" i="38"/>
  <c r="F7" i="38"/>
  <c r="G7" i="38"/>
  <c r="E8" i="38"/>
  <c r="F8" i="38"/>
  <c r="G8" i="38"/>
  <c r="C9" i="38"/>
  <c r="E9" i="38"/>
  <c r="F9" i="38"/>
  <c r="G9" i="38"/>
  <c r="E10" i="38"/>
  <c r="F10" i="38"/>
  <c r="G10" i="38"/>
  <c r="E11" i="38"/>
  <c r="F11" i="38"/>
  <c r="G11" i="38"/>
  <c r="E12" i="38"/>
  <c r="F12" i="38"/>
  <c r="G12" i="38"/>
  <c r="C13" i="38"/>
  <c r="E13" i="38"/>
  <c r="F13" i="38"/>
  <c r="G13" i="38"/>
  <c r="E14" i="38"/>
  <c r="F14" i="38"/>
  <c r="G14" i="38"/>
  <c r="C15" i="38"/>
  <c r="E15" i="38"/>
  <c r="F15" i="38"/>
  <c r="G15" i="38"/>
  <c r="E16" i="38"/>
  <c r="F16" i="38"/>
  <c r="G16" i="38"/>
  <c r="E17" i="38"/>
  <c r="F17" i="38"/>
  <c r="G17" i="38"/>
  <c r="E18" i="38"/>
  <c r="F18" i="38"/>
  <c r="G18" i="38"/>
  <c r="E19" i="38"/>
  <c r="F19" i="38"/>
  <c r="G19" i="38"/>
  <c r="E20" i="38"/>
  <c r="F20" i="38"/>
  <c r="G20" i="38"/>
  <c r="E21" i="38"/>
  <c r="F21" i="38"/>
  <c r="G21" i="38"/>
  <c r="E22" i="38"/>
  <c r="F22" i="38"/>
  <c r="G22" i="38"/>
  <c r="C23" i="38"/>
  <c r="E23" i="38"/>
  <c r="F23" i="38"/>
  <c r="G23" i="38"/>
  <c r="E24" i="38"/>
  <c r="F24" i="38"/>
  <c r="G24" i="38"/>
  <c r="E25" i="38"/>
  <c r="F25" i="38"/>
  <c r="G25" i="38"/>
  <c r="E26" i="38"/>
  <c r="F26" i="38"/>
  <c r="G26" i="38"/>
  <c r="E27" i="38"/>
  <c r="F27" i="38"/>
  <c r="G27" i="38"/>
  <c r="E28" i="38"/>
  <c r="F28" i="38"/>
  <c r="G28" i="38"/>
  <c r="E29" i="38"/>
  <c r="F29" i="38"/>
  <c r="G29" i="38"/>
  <c r="E30" i="38"/>
  <c r="F30" i="38"/>
  <c r="G30" i="38"/>
  <c r="E31" i="38"/>
  <c r="F31" i="38"/>
  <c r="G31" i="38"/>
  <c r="E32" i="38"/>
  <c r="F32" i="38"/>
  <c r="G32" i="38"/>
  <c r="E33" i="38"/>
  <c r="F33" i="38"/>
  <c r="G33" i="38"/>
  <c r="E34" i="38"/>
  <c r="F34" i="38"/>
  <c r="G34" i="38"/>
  <c r="E35" i="38"/>
  <c r="F35" i="38"/>
  <c r="G35" i="38"/>
  <c r="E36" i="38"/>
  <c r="F36" i="38"/>
  <c r="G36" i="38"/>
  <c r="E37" i="38"/>
  <c r="F37" i="38"/>
  <c r="G37" i="38"/>
  <c r="C38" i="38"/>
  <c r="E38" i="38"/>
  <c r="F38" i="38"/>
  <c r="G38" i="38"/>
  <c r="E39" i="38"/>
  <c r="F39" i="38"/>
  <c r="G39" i="38"/>
  <c r="E40" i="38"/>
  <c r="F40" i="38"/>
  <c r="G40" i="38"/>
  <c r="E41" i="38"/>
  <c r="F41" i="38"/>
  <c r="G41" i="38"/>
  <c r="E42" i="38"/>
  <c r="F42" i="38"/>
  <c r="G42" i="38"/>
  <c r="E43" i="38"/>
  <c r="F43" i="38"/>
  <c r="G43" i="38"/>
  <c r="C44" i="38"/>
  <c r="E44" i="38"/>
  <c r="F44" i="38"/>
  <c r="G44" i="38"/>
  <c r="E45" i="38"/>
  <c r="F45" i="38"/>
  <c r="G45" i="38"/>
  <c r="E46" i="38"/>
  <c r="F46" i="38"/>
  <c r="G46" i="38"/>
  <c r="E47" i="38"/>
  <c r="F47" i="38"/>
  <c r="G47" i="38"/>
  <c r="E48" i="38"/>
  <c r="F48" i="38"/>
  <c r="G48" i="38"/>
  <c r="E49" i="38"/>
  <c r="F49" i="38"/>
  <c r="G49" i="38"/>
  <c r="E50" i="38"/>
  <c r="F50" i="38"/>
  <c r="G50" i="38"/>
  <c r="E51" i="38"/>
  <c r="F51" i="38"/>
  <c r="G51" i="38"/>
  <c r="E52" i="38"/>
  <c r="F52" i="38"/>
  <c r="G52" i="38"/>
  <c r="E53" i="38"/>
  <c r="F53" i="38"/>
  <c r="G53" i="38"/>
  <c r="C54" i="38"/>
  <c r="E54" i="38"/>
  <c r="F54" i="38"/>
  <c r="G54" i="38"/>
  <c r="E55" i="38"/>
  <c r="F55" i="38"/>
  <c r="G55" i="38"/>
  <c r="E56" i="38"/>
  <c r="F56" i="38"/>
  <c r="G56" i="38"/>
  <c r="C57" i="38"/>
  <c r="E57" i="38"/>
  <c r="F57" i="38"/>
  <c r="G57" i="38"/>
  <c r="E58" i="38"/>
  <c r="F58" i="38"/>
  <c r="G58" i="38"/>
  <c r="E59" i="38"/>
  <c r="F59" i="38"/>
  <c r="G59" i="38"/>
  <c r="E60" i="38"/>
  <c r="F60" i="38"/>
  <c r="G60" i="38"/>
  <c r="E61" i="38"/>
  <c r="F61" i="38"/>
  <c r="G61" i="38"/>
  <c r="E62" i="38"/>
  <c r="F62" i="38"/>
  <c r="G62" i="38"/>
  <c r="E63" i="38"/>
  <c r="F63" i="38"/>
  <c r="G63" i="38"/>
  <c r="E64" i="38"/>
  <c r="F64" i="38"/>
  <c r="G64" i="38"/>
  <c r="E65" i="38"/>
  <c r="F65" i="38"/>
  <c r="G65" i="38"/>
  <c r="E66" i="38"/>
  <c r="F66" i="38"/>
  <c r="G66" i="38"/>
  <c r="E67" i="38"/>
  <c r="F67" i="38"/>
  <c r="G67" i="38"/>
  <c r="E68" i="38"/>
  <c r="F68" i="38"/>
  <c r="G68" i="38"/>
  <c r="E69" i="38"/>
  <c r="F69" i="38"/>
  <c r="G69" i="38"/>
  <c r="E70" i="38"/>
  <c r="F70" i="38"/>
  <c r="G70" i="38"/>
  <c r="E71" i="38"/>
  <c r="F71" i="38"/>
  <c r="G71" i="38"/>
  <c r="C72" i="38"/>
  <c r="E72" i="38"/>
  <c r="F72" i="38"/>
  <c r="G72" i="38"/>
  <c r="E73" i="38"/>
  <c r="F73" i="38"/>
  <c r="G73" i="38"/>
  <c r="E74" i="38"/>
  <c r="F74" i="38"/>
  <c r="G74" i="38"/>
  <c r="E75" i="38"/>
  <c r="F75" i="38"/>
  <c r="G75" i="38"/>
  <c r="E76" i="38"/>
  <c r="F76" i="38"/>
  <c r="G76" i="38"/>
  <c r="G106" i="38"/>
  <c r="E2" i="67"/>
  <c r="F2" i="67"/>
  <c r="G2" i="67"/>
  <c r="E3" i="67"/>
  <c r="F3" i="67"/>
  <c r="G3" i="67"/>
  <c r="E4" i="67"/>
  <c r="F4" i="67"/>
  <c r="G4" i="67"/>
  <c r="E5" i="67"/>
  <c r="F5" i="67"/>
  <c r="G5" i="67"/>
  <c r="E6" i="67"/>
  <c r="F6" i="67"/>
  <c r="G6" i="67"/>
  <c r="E7" i="67"/>
  <c r="F7" i="67"/>
  <c r="G7" i="67"/>
  <c r="E8" i="67"/>
  <c r="F8" i="67"/>
  <c r="G8" i="67"/>
  <c r="E9" i="67"/>
  <c r="F9" i="67"/>
  <c r="G9" i="67"/>
  <c r="B10" i="67"/>
  <c r="E10" i="67"/>
  <c r="F10" i="67"/>
  <c r="G10" i="67"/>
  <c r="E11" i="67"/>
  <c r="F11" i="67"/>
  <c r="G11" i="67"/>
  <c r="E12" i="67"/>
  <c r="F12" i="67"/>
  <c r="G12" i="67"/>
  <c r="E13" i="67"/>
  <c r="F13" i="67"/>
  <c r="G13" i="67"/>
  <c r="E14" i="67"/>
  <c r="F14" i="67"/>
  <c r="G14" i="67"/>
  <c r="E15" i="67"/>
  <c r="F15" i="67"/>
  <c r="G15" i="67"/>
  <c r="E16" i="67"/>
  <c r="F16" i="67"/>
  <c r="G16" i="67"/>
  <c r="E17" i="67"/>
  <c r="F17" i="67"/>
  <c r="G17" i="67"/>
  <c r="E18" i="67"/>
  <c r="F18" i="67"/>
  <c r="G18" i="67"/>
  <c r="E19" i="67"/>
  <c r="F19" i="67"/>
  <c r="G19" i="67"/>
  <c r="E20" i="67"/>
  <c r="F20" i="67"/>
  <c r="G20" i="67"/>
  <c r="E21" i="67"/>
  <c r="F21" i="67"/>
  <c r="G21" i="67"/>
  <c r="E22" i="67"/>
  <c r="F22" i="67"/>
  <c r="G22" i="67"/>
  <c r="E23" i="67"/>
  <c r="F23" i="67"/>
  <c r="G23" i="67"/>
  <c r="E24" i="67"/>
  <c r="F24" i="67"/>
  <c r="G24" i="67"/>
  <c r="E25" i="67"/>
  <c r="F25" i="67"/>
  <c r="G25" i="67"/>
  <c r="E26" i="67"/>
  <c r="F26" i="67"/>
  <c r="G26" i="67"/>
  <c r="E27" i="67"/>
  <c r="F27" i="67"/>
  <c r="G27" i="67"/>
  <c r="E28" i="67"/>
  <c r="F28" i="67"/>
  <c r="G28" i="67"/>
  <c r="E29" i="67"/>
  <c r="F29" i="67"/>
  <c r="G29" i="67"/>
  <c r="E30" i="67"/>
  <c r="F30" i="67"/>
  <c r="G30" i="67"/>
  <c r="E31" i="67"/>
  <c r="F31" i="67"/>
  <c r="G31" i="67"/>
  <c r="E32" i="67"/>
  <c r="F32" i="67"/>
  <c r="G32" i="67"/>
  <c r="E33" i="67"/>
  <c r="F33" i="67"/>
  <c r="G33" i="67"/>
  <c r="E34" i="67"/>
  <c r="F34" i="67"/>
  <c r="G34" i="67"/>
  <c r="E35" i="67"/>
  <c r="F35" i="67"/>
  <c r="G35" i="67"/>
  <c r="E36" i="67"/>
  <c r="F36" i="67"/>
  <c r="G36" i="67"/>
  <c r="E37" i="67"/>
  <c r="F37" i="67"/>
  <c r="G37" i="67"/>
  <c r="E38" i="67"/>
  <c r="F38" i="67"/>
  <c r="G38" i="67"/>
  <c r="E39" i="67"/>
  <c r="F39" i="67"/>
  <c r="G39" i="67"/>
  <c r="B40" i="67"/>
  <c r="E40" i="67"/>
  <c r="F40" i="67"/>
  <c r="G40" i="67"/>
  <c r="E41" i="67"/>
  <c r="F41" i="67"/>
  <c r="G41" i="67"/>
  <c r="E42" i="67"/>
  <c r="F42" i="67"/>
  <c r="G42" i="67"/>
  <c r="E43" i="67"/>
  <c r="F43" i="67"/>
  <c r="G43" i="67"/>
  <c r="E44" i="67"/>
  <c r="F44" i="67"/>
  <c r="G44" i="67"/>
  <c r="E45" i="67"/>
  <c r="F45" i="67"/>
  <c r="G45" i="67"/>
  <c r="E46" i="67"/>
  <c r="F46" i="67"/>
  <c r="G46" i="67"/>
  <c r="E47" i="67"/>
  <c r="F47" i="67"/>
  <c r="G47" i="67"/>
  <c r="E48" i="67"/>
  <c r="F48" i="67"/>
  <c r="G48" i="67"/>
  <c r="E49" i="67"/>
  <c r="F49" i="67"/>
  <c r="G49" i="67"/>
  <c r="E50" i="67"/>
  <c r="F50" i="67"/>
  <c r="G50" i="67"/>
  <c r="E51" i="67"/>
  <c r="F51" i="67"/>
  <c r="G51" i="67"/>
  <c r="E52" i="67"/>
  <c r="F52" i="67"/>
  <c r="G52" i="67"/>
  <c r="E53" i="67"/>
  <c r="F53" i="67"/>
  <c r="G53" i="67"/>
  <c r="E54" i="67"/>
  <c r="F54" i="67"/>
  <c r="G54" i="67"/>
  <c r="E55" i="67"/>
  <c r="F55" i="67"/>
  <c r="G55" i="67"/>
  <c r="E56" i="67"/>
  <c r="F56" i="67"/>
  <c r="G56" i="67"/>
  <c r="E57" i="67"/>
  <c r="F57" i="67"/>
  <c r="G57" i="67"/>
  <c r="E58" i="67"/>
  <c r="F58" i="67"/>
  <c r="G58" i="67"/>
  <c r="E59" i="67"/>
  <c r="F59" i="67"/>
  <c r="G59" i="67"/>
  <c r="E60" i="67"/>
  <c r="F60" i="67"/>
  <c r="G60" i="67"/>
  <c r="E61" i="67"/>
  <c r="F61" i="67"/>
  <c r="G61" i="67"/>
  <c r="E62" i="67"/>
  <c r="F62" i="67"/>
  <c r="G62" i="67"/>
  <c r="E63" i="67"/>
  <c r="F63" i="67"/>
  <c r="G63" i="67"/>
  <c r="E64" i="67"/>
  <c r="F64" i="67"/>
  <c r="G64" i="67"/>
  <c r="E65" i="67"/>
  <c r="F65" i="67"/>
  <c r="G65" i="67"/>
  <c r="E66" i="67"/>
  <c r="F66" i="67"/>
  <c r="G66" i="67"/>
  <c r="E67" i="67"/>
  <c r="F67" i="67"/>
  <c r="G67" i="67"/>
  <c r="E68" i="67"/>
  <c r="F68" i="67"/>
  <c r="G68" i="67"/>
  <c r="E69" i="67"/>
  <c r="F69" i="67"/>
  <c r="G69" i="67"/>
  <c r="E70" i="67"/>
  <c r="F70" i="67"/>
  <c r="G70" i="67"/>
  <c r="E71" i="67"/>
  <c r="F71" i="67"/>
  <c r="G71" i="67"/>
  <c r="E72" i="67"/>
  <c r="F72" i="67"/>
  <c r="G72" i="67"/>
  <c r="E73" i="67"/>
  <c r="F73" i="67"/>
  <c r="G73" i="67"/>
  <c r="E74" i="67"/>
  <c r="F74" i="67"/>
  <c r="G74" i="67"/>
  <c r="E75" i="67"/>
  <c r="F75" i="67"/>
  <c r="G75" i="67"/>
  <c r="E76" i="67"/>
  <c r="F76" i="67"/>
  <c r="G76" i="67"/>
  <c r="G106" i="67"/>
  <c r="E2" i="41"/>
  <c r="F2" i="41"/>
  <c r="G2" i="41"/>
  <c r="E3" i="41"/>
  <c r="F3" i="41"/>
  <c r="G3" i="41"/>
  <c r="E4" i="41"/>
  <c r="F4" i="41"/>
  <c r="G4" i="41"/>
  <c r="E5" i="41"/>
  <c r="F5" i="41"/>
  <c r="G5" i="41"/>
  <c r="E6" i="41"/>
  <c r="F6" i="41"/>
  <c r="G6" i="41"/>
  <c r="E7" i="41"/>
  <c r="F7" i="41"/>
  <c r="G7" i="41"/>
  <c r="E8" i="41"/>
  <c r="F8" i="41"/>
  <c r="G8" i="41"/>
  <c r="E9" i="41"/>
  <c r="F9" i="41"/>
  <c r="G9" i="41"/>
  <c r="E10" i="41"/>
  <c r="F10" i="41"/>
  <c r="G10" i="41"/>
  <c r="E11" i="41"/>
  <c r="F11" i="41"/>
  <c r="G11" i="41"/>
  <c r="E12" i="41"/>
  <c r="F12" i="41"/>
  <c r="G12" i="41"/>
  <c r="E13" i="41"/>
  <c r="F13" i="41"/>
  <c r="G13" i="41"/>
  <c r="E14" i="41"/>
  <c r="F14" i="41"/>
  <c r="G14" i="41"/>
  <c r="E15" i="41"/>
  <c r="F15" i="41"/>
  <c r="G15" i="41"/>
  <c r="E16" i="41"/>
  <c r="F16" i="41"/>
  <c r="G16" i="41"/>
  <c r="E17" i="41"/>
  <c r="F17" i="41"/>
  <c r="G17" i="41"/>
  <c r="E18" i="41"/>
  <c r="F18" i="41"/>
  <c r="G18" i="41"/>
  <c r="E19" i="41"/>
  <c r="F19" i="41"/>
  <c r="G19" i="41"/>
  <c r="E20" i="41"/>
  <c r="F20" i="41"/>
  <c r="G20" i="41"/>
  <c r="E21" i="41"/>
  <c r="F21" i="41"/>
  <c r="G21" i="41"/>
  <c r="E22" i="41"/>
  <c r="F22" i="41"/>
  <c r="G22" i="41"/>
  <c r="E23" i="41"/>
  <c r="F23" i="41"/>
  <c r="G23" i="41"/>
  <c r="E24" i="41"/>
  <c r="F24" i="41"/>
  <c r="G24" i="41"/>
  <c r="E25" i="41"/>
  <c r="F25" i="41"/>
  <c r="G25" i="41"/>
  <c r="E26" i="41"/>
  <c r="F26" i="41"/>
  <c r="G26" i="41"/>
  <c r="E27" i="41"/>
  <c r="F27" i="41"/>
  <c r="G27" i="41"/>
  <c r="E28" i="41"/>
  <c r="F28" i="41"/>
  <c r="G28" i="41"/>
  <c r="E29" i="41"/>
  <c r="F29" i="41"/>
  <c r="G29" i="41"/>
  <c r="E30" i="41"/>
  <c r="F30" i="41"/>
  <c r="G30" i="41"/>
  <c r="E31" i="41"/>
  <c r="F31" i="41"/>
  <c r="G31" i="41"/>
  <c r="E32" i="41"/>
  <c r="F32" i="41"/>
  <c r="G32" i="41"/>
  <c r="E33" i="41"/>
  <c r="F33" i="41"/>
  <c r="G33" i="41"/>
  <c r="E34" i="41"/>
  <c r="F34" i="41"/>
  <c r="G34" i="41"/>
  <c r="E35" i="41"/>
  <c r="F35" i="41"/>
  <c r="G35" i="41"/>
  <c r="E36" i="41"/>
  <c r="F36" i="41"/>
  <c r="G36" i="41"/>
  <c r="E37" i="41"/>
  <c r="F37" i="41"/>
  <c r="G37" i="41"/>
  <c r="E38" i="41"/>
  <c r="F38" i="41"/>
  <c r="G38" i="41"/>
  <c r="E39" i="41"/>
  <c r="F39" i="41"/>
  <c r="G39" i="41"/>
  <c r="E40" i="41"/>
  <c r="F40" i="41"/>
  <c r="G40" i="41"/>
  <c r="E41" i="41"/>
  <c r="F41" i="41"/>
  <c r="G41" i="41"/>
  <c r="E42" i="41"/>
  <c r="F42" i="41"/>
  <c r="G42" i="41"/>
  <c r="E43" i="41"/>
  <c r="F43" i="41"/>
  <c r="G43" i="41"/>
  <c r="E44" i="41"/>
  <c r="F44" i="41"/>
  <c r="G44" i="41"/>
  <c r="E45" i="41"/>
  <c r="F45" i="41"/>
  <c r="G45" i="41"/>
  <c r="E46" i="41"/>
  <c r="F46" i="41"/>
  <c r="G46" i="41"/>
  <c r="E47" i="41"/>
  <c r="F47" i="41"/>
  <c r="G47" i="41"/>
  <c r="E48" i="41"/>
  <c r="F48" i="41"/>
  <c r="G48" i="41"/>
  <c r="E49" i="41"/>
  <c r="F49" i="41"/>
  <c r="G49" i="41"/>
  <c r="C50" i="41"/>
  <c r="E50" i="41"/>
  <c r="F50" i="41"/>
  <c r="G50" i="41"/>
  <c r="E51" i="41"/>
  <c r="F51" i="41"/>
  <c r="G51" i="41"/>
  <c r="E52" i="41"/>
  <c r="F52" i="41"/>
  <c r="G52" i="41"/>
  <c r="E53" i="41"/>
  <c r="F53" i="41"/>
  <c r="G53" i="41"/>
  <c r="E54" i="41"/>
  <c r="F54" i="41"/>
  <c r="G54" i="41"/>
  <c r="E55" i="41"/>
  <c r="F55" i="41"/>
  <c r="G55" i="41"/>
  <c r="E56" i="41"/>
  <c r="F56" i="41"/>
  <c r="G56" i="41"/>
  <c r="E57" i="41"/>
  <c r="F57" i="41"/>
  <c r="G57" i="41"/>
  <c r="E58" i="41"/>
  <c r="F58" i="41"/>
  <c r="G58" i="41"/>
  <c r="E59" i="41"/>
  <c r="F59" i="41"/>
  <c r="G59" i="41"/>
  <c r="E60" i="41"/>
  <c r="F60" i="41"/>
  <c r="G60" i="41"/>
  <c r="E61" i="41"/>
  <c r="F61" i="41"/>
  <c r="G61" i="41"/>
  <c r="E62" i="41"/>
  <c r="F62" i="41"/>
  <c r="G62" i="41"/>
  <c r="E63" i="41"/>
  <c r="F63" i="41"/>
  <c r="G63" i="41"/>
  <c r="E64" i="41"/>
  <c r="F64" i="41"/>
  <c r="G64" i="41"/>
  <c r="E65" i="41"/>
  <c r="F65" i="41"/>
  <c r="G65" i="41"/>
  <c r="E66" i="41"/>
  <c r="F66" i="41"/>
  <c r="G66" i="41"/>
  <c r="E67" i="41"/>
  <c r="F67" i="41"/>
  <c r="G67" i="41"/>
  <c r="E68" i="41"/>
  <c r="F68" i="41"/>
  <c r="G68" i="41"/>
  <c r="E69" i="41"/>
  <c r="F69" i="41"/>
  <c r="G69" i="41"/>
  <c r="E70" i="41"/>
  <c r="F70" i="41"/>
  <c r="G70" i="41"/>
  <c r="E71" i="41"/>
  <c r="F71" i="41"/>
  <c r="G71" i="41"/>
  <c r="E72" i="41"/>
  <c r="F72" i="41"/>
  <c r="G72" i="41"/>
  <c r="E73" i="41"/>
  <c r="F73" i="41"/>
  <c r="G73" i="41"/>
  <c r="E74" i="41"/>
  <c r="F74" i="41"/>
  <c r="G74" i="41"/>
  <c r="E75" i="41"/>
  <c r="F75" i="41"/>
  <c r="G75" i="41"/>
  <c r="E76" i="41"/>
  <c r="F76" i="41"/>
  <c r="G76" i="41"/>
  <c r="G106" i="41"/>
  <c r="E2" i="42"/>
  <c r="F2" i="42"/>
  <c r="G2" i="42"/>
  <c r="E3" i="42"/>
  <c r="F3" i="42"/>
  <c r="G3" i="42"/>
  <c r="E4" i="42"/>
  <c r="F4" i="42"/>
  <c r="G4" i="42"/>
  <c r="E5" i="42"/>
  <c r="F5" i="42"/>
  <c r="G5" i="42"/>
  <c r="E6" i="42"/>
  <c r="F6" i="42"/>
  <c r="G6" i="42"/>
  <c r="E7" i="42"/>
  <c r="F7" i="42"/>
  <c r="G7" i="42"/>
  <c r="E8" i="42"/>
  <c r="F8" i="42"/>
  <c r="G8" i="42"/>
  <c r="E9" i="42"/>
  <c r="F9" i="42"/>
  <c r="G9" i="42"/>
  <c r="E10" i="42"/>
  <c r="F10" i="42"/>
  <c r="G10" i="42"/>
  <c r="E11" i="42"/>
  <c r="F11" i="42"/>
  <c r="G11" i="42"/>
  <c r="E12" i="42"/>
  <c r="F12" i="42"/>
  <c r="G12" i="42"/>
  <c r="E13" i="42"/>
  <c r="F13" i="42"/>
  <c r="G13" i="42"/>
  <c r="E14" i="42"/>
  <c r="F14" i="42"/>
  <c r="G14" i="42"/>
  <c r="E15" i="42"/>
  <c r="F15" i="42"/>
  <c r="G15" i="42"/>
  <c r="E16" i="42"/>
  <c r="F16" i="42"/>
  <c r="G16" i="42"/>
  <c r="E17" i="42"/>
  <c r="F17" i="42"/>
  <c r="G17" i="42"/>
  <c r="E18" i="42"/>
  <c r="F18" i="42"/>
  <c r="G18" i="42"/>
  <c r="E19" i="42"/>
  <c r="F19" i="42"/>
  <c r="G19" i="42"/>
  <c r="E20" i="42"/>
  <c r="F20" i="42"/>
  <c r="G20" i="42"/>
  <c r="E21" i="42"/>
  <c r="F21" i="42"/>
  <c r="G21" i="42"/>
  <c r="E22" i="42"/>
  <c r="F22" i="42"/>
  <c r="G22" i="42"/>
  <c r="E23" i="42"/>
  <c r="F23" i="42"/>
  <c r="G23" i="42"/>
  <c r="E24" i="42"/>
  <c r="F24" i="42"/>
  <c r="G24" i="42"/>
  <c r="E25" i="42"/>
  <c r="F25" i="42"/>
  <c r="G25" i="42"/>
  <c r="E26" i="42"/>
  <c r="F26" i="42"/>
  <c r="G26" i="42"/>
  <c r="E27" i="42"/>
  <c r="F27" i="42"/>
  <c r="G27" i="42"/>
  <c r="E28" i="42"/>
  <c r="F28" i="42"/>
  <c r="G28" i="42"/>
  <c r="E29" i="42"/>
  <c r="F29" i="42"/>
  <c r="G29" i="42"/>
  <c r="E30" i="42"/>
  <c r="F30" i="42"/>
  <c r="G30" i="42"/>
  <c r="E31" i="42"/>
  <c r="F31" i="42"/>
  <c r="G31" i="42"/>
  <c r="E32" i="42"/>
  <c r="F32" i="42"/>
  <c r="G32" i="42"/>
  <c r="E33" i="42"/>
  <c r="F33" i="42"/>
  <c r="G33" i="42"/>
  <c r="E34" i="42"/>
  <c r="F34" i="42"/>
  <c r="G34" i="42"/>
  <c r="E35" i="42"/>
  <c r="F35" i="42"/>
  <c r="G35" i="42"/>
  <c r="E36" i="42"/>
  <c r="F36" i="42"/>
  <c r="G36" i="42"/>
  <c r="E37" i="42"/>
  <c r="F37" i="42"/>
  <c r="G37" i="42"/>
  <c r="E38" i="42"/>
  <c r="F38" i="42"/>
  <c r="G38" i="42"/>
  <c r="E39" i="42"/>
  <c r="F39" i="42"/>
  <c r="G39" i="42"/>
  <c r="E40" i="42"/>
  <c r="F40" i="42"/>
  <c r="G40" i="42"/>
  <c r="E41" i="42"/>
  <c r="F41" i="42"/>
  <c r="G41" i="42"/>
  <c r="E42" i="42"/>
  <c r="F42" i="42"/>
  <c r="G42" i="42"/>
  <c r="E43" i="42"/>
  <c r="F43" i="42"/>
  <c r="G43" i="42"/>
  <c r="E44" i="42"/>
  <c r="F44" i="42"/>
  <c r="G44" i="42"/>
  <c r="E45" i="42"/>
  <c r="F45" i="42"/>
  <c r="G45" i="42"/>
  <c r="E46" i="42"/>
  <c r="F46" i="42"/>
  <c r="G46" i="42"/>
  <c r="E47" i="42"/>
  <c r="F47" i="42"/>
  <c r="G47" i="42"/>
  <c r="E48" i="42"/>
  <c r="F48" i="42"/>
  <c r="G48" i="42"/>
  <c r="E49" i="42"/>
  <c r="F49" i="42"/>
  <c r="G49" i="42"/>
  <c r="E50" i="42"/>
  <c r="F50" i="42"/>
  <c r="G50" i="42"/>
  <c r="E51" i="42"/>
  <c r="F51" i="42"/>
  <c r="G51" i="42"/>
  <c r="E52" i="42"/>
  <c r="F52" i="42"/>
  <c r="G52" i="42"/>
  <c r="E53" i="42"/>
  <c r="F53" i="42"/>
  <c r="G53" i="42"/>
  <c r="E54" i="42"/>
  <c r="F54" i="42"/>
  <c r="G54" i="42"/>
  <c r="E55" i="42"/>
  <c r="F55" i="42"/>
  <c r="G55" i="42"/>
  <c r="E56" i="42"/>
  <c r="F56" i="42"/>
  <c r="G56" i="42"/>
  <c r="E57" i="42"/>
  <c r="F57" i="42"/>
  <c r="G57" i="42"/>
  <c r="E58" i="42"/>
  <c r="F58" i="42"/>
  <c r="G58" i="42"/>
  <c r="E59" i="42"/>
  <c r="F59" i="42"/>
  <c r="G59" i="42"/>
  <c r="E60" i="42"/>
  <c r="F60" i="42"/>
  <c r="G60" i="42"/>
  <c r="E61" i="42"/>
  <c r="F61" i="42"/>
  <c r="G61" i="42"/>
  <c r="E62" i="42"/>
  <c r="F62" i="42"/>
  <c r="G62" i="42"/>
  <c r="E63" i="42"/>
  <c r="F63" i="42"/>
  <c r="G63" i="42"/>
  <c r="E64" i="42"/>
  <c r="F64" i="42"/>
  <c r="G64" i="42"/>
  <c r="E65" i="42"/>
  <c r="F65" i="42"/>
  <c r="G65" i="42"/>
  <c r="E66" i="42"/>
  <c r="F66" i="42"/>
  <c r="G66" i="42"/>
  <c r="E67" i="42"/>
  <c r="F67" i="42"/>
  <c r="G67" i="42"/>
  <c r="E68" i="42"/>
  <c r="F68" i="42"/>
  <c r="G68" i="42"/>
  <c r="E69" i="42"/>
  <c r="F69" i="42"/>
  <c r="G69" i="42"/>
  <c r="E70" i="42"/>
  <c r="F70" i="42"/>
  <c r="G70" i="42"/>
  <c r="E71" i="42"/>
  <c r="F71" i="42"/>
  <c r="G71" i="42"/>
  <c r="E72" i="42"/>
  <c r="F72" i="42"/>
  <c r="G72" i="42"/>
  <c r="E73" i="42"/>
  <c r="F73" i="42"/>
  <c r="G73" i="42"/>
  <c r="E74" i="42"/>
  <c r="F74" i="42"/>
  <c r="G74" i="42"/>
  <c r="E75" i="42"/>
  <c r="F75" i="42"/>
  <c r="G75" i="42"/>
  <c r="E76" i="42"/>
  <c r="F76" i="42"/>
  <c r="G76" i="42"/>
  <c r="G106" i="42"/>
  <c r="E2" i="43"/>
  <c r="F2" i="43"/>
  <c r="G2" i="43"/>
  <c r="E3" i="43"/>
  <c r="F3" i="43"/>
  <c r="G3" i="43"/>
  <c r="E4" i="43"/>
  <c r="F4" i="43"/>
  <c r="G4" i="43"/>
  <c r="C5" i="43"/>
  <c r="E5" i="43"/>
  <c r="F5" i="43"/>
  <c r="G5" i="43"/>
  <c r="E6" i="43"/>
  <c r="F6" i="43"/>
  <c r="G6" i="43"/>
  <c r="E7" i="43"/>
  <c r="F7" i="43"/>
  <c r="G7" i="43"/>
  <c r="E8" i="43"/>
  <c r="F8" i="43"/>
  <c r="G8" i="43"/>
  <c r="E9" i="43"/>
  <c r="F9" i="43"/>
  <c r="G9" i="43"/>
  <c r="E10" i="43"/>
  <c r="F10" i="43"/>
  <c r="G10" i="43"/>
  <c r="E11" i="43"/>
  <c r="F11" i="43"/>
  <c r="G11" i="43"/>
  <c r="E12" i="43"/>
  <c r="F12" i="43"/>
  <c r="G12" i="43"/>
  <c r="E13" i="43"/>
  <c r="F13" i="43"/>
  <c r="G13" i="43"/>
  <c r="E14" i="43"/>
  <c r="F14" i="43"/>
  <c r="G14" i="43"/>
  <c r="E15" i="43"/>
  <c r="F15" i="43"/>
  <c r="G15" i="43"/>
  <c r="E16" i="43"/>
  <c r="F16" i="43"/>
  <c r="G16" i="43"/>
  <c r="E17" i="43"/>
  <c r="F17" i="43"/>
  <c r="G17" i="43"/>
  <c r="E18" i="43"/>
  <c r="F18" i="43"/>
  <c r="G18" i="43"/>
  <c r="E19" i="43"/>
  <c r="F19" i="43"/>
  <c r="G19" i="43"/>
  <c r="E20" i="43"/>
  <c r="F20" i="43"/>
  <c r="G20" i="43"/>
  <c r="E21" i="43"/>
  <c r="F21" i="43"/>
  <c r="G21" i="43"/>
  <c r="E22" i="43"/>
  <c r="F22" i="43"/>
  <c r="G22" i="43"/>
  <c r="E23" i="43"/>
  <c r="F23" i="43"/>
  <c r="G23" i="43"/>
  <c r="E24" i="43"/>
  <c r="F24" i="43"/>
  <c r="G24" i="43"/>
  <c r="C25" i="43"/>
  <c r="E25" i="43"/>
  <c r="F25" i="43"/>
  <c r="G25" i="43"/>
  <c r="E26" i="43"/>
  <c r="F26" i="43"/>
  <c r="G26" i="43"/>
  <c r="E27" i="43"/>
  <c r="F27" i="43"/>
  <c r="G27" i="43"/>
  <c r="E28" i="43"/>
  <c r="F28" i="43"/>
  <c r="G28" i="43"/>
  <c r="E29" i="43"/>
  <c r="F29" i="43"/>
  <c r="G29" i="43"/>
  <c r="E30" i="43"/>
  <c r="F30" i="43"/>
  <c r="G30" i="43"/>
  <c r="E31" i="43"/>
  <c r="F31" i="43"/>
  <c r="G31" i="43"/>
  <c r="E32" i="43"/>
  <c r="F32" i="43"/>
  <c r="G32" i="43"/>
  <c r="E33" i="43"/>
  <c r="F33" i="43"/>
  <c r="G33" i="43"/>
  <c r="E34" i="43"/>
  <c r="F34" i="43"/>
  <c r="G34" i="43"/>
  <c r="E35" i="43"/>
  <c r="F35" i="43"/>
  <c r="G35" i="43"/>
  <c r="E36" i="43"/>
  <c r="F36" i="43"/>
  <c r="G36" i="43"/>
  <c r="E37" i="43"/>
  <c r="F37" i="43"/>
  <c r="G37" i="43"/>
  <c r="C38" i="43"/>
  <c r="E38" i="43"/>
  <c r="F38" i="43"/>
  <c r="G38" i="43"/>
  <c r="C39" i="43"/>
  <c r="E39" i="43"/>
  <c r="F39" i="43"/>
  <c r="G39" i="43"/>
  <c r="E40" i="43"/>
  <c r="F40" i="43"/>
  <c r="G40" i="43"/>
  <c r="E41" i="43"/>
  <c r="F41" i="43"/>
  <c r="G41" i="43"/>
  <c r="E42" i="43"/>
  <c r="F42" i="43"/>
  <c r="G42" i="43"/>
  <c r="E43" i="43"/>
  <c r="F43" i="43"/>
  <c r="G43" i="43"/>
  <c r="E44" i="43"/>
  <c r="F44" i="43"/>
  <c r="G44" i="43"/>
  <c r="E45" i="43"/>
  <c r="F45" i="43"/>
  <c r="G45" i="43"/>
  <c r="E46" i="43"/>
  <c r="F46" i="43"/>
  <c r="G46" i="43"/>
  <c r="E47" i="43"/>
  <c r="F47" i="43"/>
  <c r="G47" i="43"/>
  <c r="E48" i="43"/>
  <c r="F48" i="43"/>
  <c r="G48" i="43"/>
  <c r="E49" i="43"/>
  <c r="F49" i="43"/>
  <c r="G49" i="43"/>
  <c r="E50" i="43"/>
  <c r="F50" i="43"/>
  <c r="G50" i="43"/>
  <c r="E51" i="43"/>
  <c r="F51" i="43"/>
  <c r="G51" i="43"/>
  <c r="E52" i="43"/>
  <c r="F52" i="43"/>
  <c r="G52" i="43"/>
  <c r="E53" i="43"/>
  <c r="F53" i="43"/>
  <c r="G53" i="43"/>
  <c r="E54" i="43"/>
  <c r="F54" i="43"/>
  <c r="G54" i="43"/>
  <c r="E55" i="43"/>
  <c r="F55" i="43"/>
  <c r="G55" i="43"/>
  <c r="E56" i="43"/>
  <c r="F56" i="43"/>
  <c r="G56" i="43"/>
  <c r="E57" i="43"/>
  <c r="F57" i="43"/>
  <c r="G57" i="43"/>
  <c r="E58" i="43"/>
  <c r="F58" i="43"/>
  <c r="G58" i="43"/>
  <c r="E59" i="43"/>
  <c r="F59" i="43"/>
  <c r="G59" i="43"/>
  <c r="C60" i="43"/>
  <c r="E60" i="43"/>
  <c r="F60" i="43"/>
  <c r="G60" i="43"/>
  <c r="E61" i="43"/>
  <c r="F61" i="43"/>
  <c r="G61" i="43"/>
  <c r="E62" i="43"/>
  <c r="F62" i="43"/>
  <c r="G62" i="43"/>
  <c r="E63" i="43"/>
  <c r="F63" i="43"/>
  <c r="G63" i="43"/>
  <c r="E64" i="43"/>
  <c r="F64" i="43"/>
  <c r="G64" i="43"/>
  <c r="E65" i="43"/>
  <c r="F65" i="43"/>
  <c r="G65" i="43"/>
  <c r="E66" i="43"/>
  <c r="F66" i="43"/>
  <c r="G66" i="43"/>
  <c r="E67" i="43"/>
  <c r="F67" i="43"/>
  <c r="G67" i="43"/>
  <c r="E68" i="43"/>
  <c r="F68" i="43"/>
  <c r="G68" i="43"/>
  <c r="C69" i="43"/>
  <c r="E69" i="43"/>
  <c r="F69" i="43"/>
  <c r="G69" i="43"/>
  <c r="E70" i="43"/>
  <c r="F70" i="43"/>
  <c r="G70" i="43"/>
  <c r="E71" i="43"/>
  <c r="F71" i="43"/>
  <c r="G71" i="43"/>
  <c r="E72" i="43"/>
  <c r="F72" i="43"/>
  <c r="G72" i="43"/>
  <c r="E73" i="43"/>
  <c r="F73" i="43"/>
  <c r="G73" i="43"/>
  <c r="E74" i="43"/>
  <c r="F74" i="43"/>
  <c r="G74" i="43"/>
  <c r="E75" i="43"/>
  <c r="F75" i="43"/>
  <c r="G75" i="43"/>
  <c r="E76" i="43"/>
  <c r="F76" i="43"/>
  <c r="G76" i="43"/>
  <c r="G106" i="43"/>
  <c r="E2" i="69"/>
  <c r="F2" i="69"/>
  <c r="G2" i="69"/>
  <c r="E3" i="69"/>
  <c r="F3" i="69"/>
  <c r="G3" i="69"/>
  <c r="E4" i="69"/>
  <c r="F4" i="69"/>
  <c r="G4" i="69"/>
  <c r="E5" i="69"/>
  <c r="F5" i="69"/>
  <c r="G5" i="69"/>
  <c r="E6" i="69"/>
  <c r="F6" i="69"/>
  <c r="G6" i="69"/>
  <c r="E7" i="69"/>
  <c r="F7" i="69"/>
  <c r="G7" i="69"/>
  <c r="E8" i="69"/>
  <c r="F8" i="69"/>
  <c r="G8" i="69"/>
  <c r="E9" i="69"/>
  <c r="F9" i="69"/>
  <c r="G9" i="69"/>
  <c r="E10" i="69"/>
  <c r="F10" i="69"/>
  <c r="G10" i="69"/>
  <c r="E11" i="69"/>
  <c r="F11" i="69"/>
  <c r="G11" i="69"/>
  <c r="E12" i="69"/>
  <c r="F12" i="69"/>
  <c r="G12" i="69"/>
  <c r="E13" i="69"/>
  <c r="F13" i="69"/>
  <c r="G13" i="69"/>
  <c r="E14" i="69"/>
  <c r="F14" i="69"/>
  <c r="G14" i="69"/>
  <c r="E15" i="69"/>
  <c r="F15" i="69"/>
  <c r="G15" i="69"/>
  <c r="E16" i="69"/>
  <c r="F16" i="69"/>
  <c r="G16" i="69"/>
  <c r="E17" i="69"/>
  <c r="F17" i="69"/>
  <c r="G17" i="69"/>
  <c r="E18" i="69"/>
  <c r="F18" i="69"/>
  <c r="G18" i="69"/>
  <c r="E19" i="69"/>
  <c r="F19" i="69"/>
  <c r="G19" i="69"/>
  <c r="C20" i="69"/>
  <c r="E20" i="69"/>
  <c r="F20" i="69"/>
  <c r="G20" i="69"/>
  <c r="E21" i="69"/>
  <c r="F21" i="69"/>
  <c r="G21" i="69"/>
  <c r="E22" i="69"/>
  <c r="F22" i="69"/>
  <c r="G22" i="69"/>
  <c r="E23" i="69"/>
  <c r="F23" i="69"/>
  <c r="G23" i="69"/>
  <c r="E24" i="69"/>
  <c r="F24" i="69"/>
  <c r="G24" i="69"/>
  <c r="E25" i="69"/>
  <c r="F25" i="69"/>
  <c r="G25" i="69"/>
  <c r="E26" i="69"/>
  <c r="F26" i="69"/>
  <c r="G26" i="69"/>
  <c r="E27" i="69"/>
  <c r="F27" i="69"/>
  <c r="G27" i="69"/>
  <c r="C28" i="69"/>
  <c r="E28" i="69"/>
  <c r="F28" i="69"/>
  <c r="G28" i="69"/>
  <c r="E29" i="69"/>
  <c r="F29" i="69"/>
  <c r="G29" i="69"/>
  <c r="E30" i="69"/>
  <c r="F30" i="69"/>
  <c r="G30" i="69"/>
  <c r="E31" i="69"/>
  <c r="F31" i="69"/>
  <c r="G31" i="69"/>
  <c r="E32" i="69"/>
  <c r="F32" i="69"/>
  <c r="G32" i="69"/>
  <c r="E33" i="69"/>
  <c r="F33" i="69"/>
  <c r="G33" i="69"/>
  <c r="E34" i="69"/>
  <c r="F34" i="69"/>
  <c r="G34" i="69"/>
  <c r="E35" i="69"/>
  <c r="F35" i="69"/>
  <c r="G35" i="69"/>
  <c r="E36" i="69"/>
  <c r="F36" i="69"/>
  <c r="G36" i="69"/>
  <c r="E37" i="69"/>
  <c r="F37" i="69"/>
  <c r="G37" i="69"/>
  <c r="E38" i="69"/>
  <c r="F38" i="69"/>
  <c r="G38" i="69"/>
  <c r="E39" i="69"/>
  <c r="F39" i="69"/>
  <c r="G39" i="69"/>
  <c r="E40" i="69"/>
  <c r="F40" i="69"/>
  <c r="G40" i="69"/>
  <c r="C41" i="69"/>
  <c r="E41" i="69"/>
  <c r="F41" i="69"/>
  <c r="G41" i="69"/>
  <c r="E42" i="69"/>
  <c r="F42" i="69"/>
  <c r="G42" i="69"/>
  <c r="E43" i="69"/>
  <c r="F43" i="69"/>
  <c r="G43" i="69"/>
  <c r="C44" i="69"/>
  <c r="E44" i="69"/>
  <c r="F44" i="69"/>
  <c r="G44" i="69"/>
  <c r="E45" i="69"/>
  <c r="F45" i="69"/>
  <c r="G45" i="69"/>
  <c r="C46" i="69"/>
  <c r="E46" i="69"/>
  <c r="F46" i="69"/>
  <c r="G46" i="69"/>
  <c r="E47" i="69"/>
  <c r="F47" i="69"/>
  <c r="G47" i="69"/>
  <c r="C48" i="69"/>
  <c r="E48" i="69"/>
  <c r="F48" i="69"/>
  <c r="G48" i="69"/>
  <c r="E49" i="69"/>
  <c r="F49" i="69"/>
  <c r="G49" i="69"/>
  <c r="E50" i="69"/>
  <c r="F50" i="69"/>
  <c r="G50" i="69"/>
  <c r="E51" i="69"/>
  <c r="F51" i="69"/>
  <c r="G51" i="69"/>
  <c r="E52" i="69"/>
  <c r="F52" i="69"/>
  <c r="G52" i="69"/>
  <c r="E53" i="69"/>
  <c r="F53" i="69"/>
  <c r="G53" i="69"/>
  <c r="C54" i="69"/>
  <c r="E54" i="69"/>
  <c r="F54" i="69"/>
  <c r="G54" i="69"/>
  <c r="C55" i="69"/>
  <c r="E55" i="69"/>
  <c r="F55" i="69"/>
  <c r="G55" i="69"/>
  <c r="E56" i="69"/>
  <c r="F56" i="69"/>
  <c r="G56" i="69"/>
  <c r="E57" i="69"/>
  <c r="F57" i="69"/>
  <c r="G57" i="69"/>
  <c r="E58" i="69"/>
  <c r="F58" i="69"/>
  <c r="G58" i="69"/>
  <c r="E59" i="69"/>
  <c r="F59" i="69"/>
  <c r="G59" i="69"/>
  <c r="E60" i="69"/>
  <c r="F60" i="69"/>
  <c r="G60" i="69"/>
  <c r="E61" i="69"/>
  <c r="F61" i="69"/>
  <c r="G61" i="69"/>
  <c r="E62" i="69"/>
  <c r="F62" i="69"/>
  <c r="G62" i="69"/>
  <c r="E63" i="69"/>
  <c r="F63" i="69"/>
  <c r="G63" i="69"/>
  <c r="E64" i="69"/>
  <c r="F64" i="69"/>
  <c r="G64" i="69"/>
  <c r="E65" i="69"/>
  <c r="F65" i="69"/>
  <c r="G65" i="69"/>
  <c r="E66" i="69"/>
  <c r="F66" i="69"/>
  <c r="G66" i="69"/>
  <c r="E67" i="69"/>
  <c r="F67" i="69"/>
  <c r="G67" i="69"/>
  <c r="E68" i="69"/>
  <c r="F68" i="69"/>
  <c r="G68" i="69"/>
  <c r="E69" i="69"/>
  <c r="F69" i="69"/>
  <c r="G69" i="69"/>
  <c r="E70" i="69"/>
  <c r="F70" i="69"/>
  <c r="G70" i="69"/>
  <c r="E71" i="69"/>
  <c r="F71" i="69"/>
  <c r="G71" i="69"/>
  <c r="E72" i="69"/>
  <c r="F72" i="69"/>
  <c r="G72" i="69"/>
  <c r="E73" i="69"/>
  <c r="F73" i="69"/>
  <c r="G73" i="69"/>
  <c r="C74" i="69"/>
  <c r="E74" i="69"/>
  <c r="F74" i="69"/>
  <c r="G74" i="69"/>
  <c r="E75" i="69"/>
  <c r="F75" i="69"/>
  <c r="G75" i="69"/>
  <c r="E76" i="69"/>
  <c r="F76" i="69"/>
  <c r="G76" i="69"/>
  <c r="G106" i="69"/>
  <c r="E2" i="63"/>
  <c r="F2" i="63"/>
  <c r="G2" i="63"/>
  <c r="E3" i="63"/>
  <c r="F3" i="63"/>
  <c r="G3" i="63"/>
  <c r="C4" i="63"/>
  <c r="E4" i="63"/>
  <c r="F4" i="63"/>
  <c r="G4" i="63"/>
  <c r="E5" i="63"/>
  <c r="F5" i="63"/>
  <c r="G5" i="63"/>
  <c r="E6" i="63"/>
  <c r="F6" i="63"/>
  <c r="G6" i="63"/>
  <c r="E7" i="63"/>
  <c r="F7" i="63"/>
  <c r="G7" i="63"/>
  <c r="E8" i="63"/>
  <c r="F8" i="63"/>
  <c r="G8" i="63"/>
  <c r="E9" i="63"/>
  <c r="F9" i="63"/>
  <c r="G9" i="63"/>
  <c r="C10" i="63"/>
  <c r="E10" i="63"/>
  <c r="F10" i="63"/>
  <c r="G10" i="63"/>
  <c r="E11" i="63"/>
  <c r="F11" i="63"/>
  <c r="G11" i="63"/>
  <c r="E12" i="63"/>
  <c r="F12" i="63"/>
  <c r="G12" i="63"/>
  <c r="E13" i="63"/>
  <c r="F13" i="63"/>
  <c r="G13" i="63"/>
  <c r="E14" i="63"/>
  <c r="F14" i="63"/>
  <c r="G14" i="63"/>
  <c r="E15" i="63"/>
  <c r="F15" i="63"/>
  <c r="G15" i="63"/>
  <c r="E16" i="63"/>
  <c r="F16" i="63"/>
  <c r="G16" i="63"/>
  <c r="E17" i="63"/>
  <c r="F17" i="63"/>
  <c r="G17" i="63"/>
  <c r="E18" i="63"/>
  <c r="F18" i="63"/>
  <c r="G18" i="63"/>
  <c r="E19" i="63"/>
  <c r="F19" i="63"/>
  <c r="G19" i="63"/>
  <c r="E20" i="63"/>
  <c r="F20" i="63"/>
  <c r="G20" i="63"/>
  <c r="E21" i="63"/>
  <c r="F21" i="63"/>
  <c r="G21" i="63"/>
  <c r="E22" i="63"/>
  <c r="F22" i="63"/>
  <c r="G22" i="63"/>
  <c r="E23" i="63"/>
  <c r="F23" i="63"/>
  <c r="G23" i="63"/>
  <c r="E24" i="63"/>
  <c r="F24" i="63"/>
  <c r="G24" i="63"/>
  <c r="E25" i="63"/>
  <c r="F25" i="63"/>
  <c r="G25" i="63"/>
  <c r="E26" i="63"/>
  <c r="F26" i="63"/>
  <c r="G26" i="63"/>
  <c r="E27" i="63"/>
  <c r="F27" i="63"/>
  <c r="G27" i="63"/>
  <c r="E28" i="63"/>
  <c r="F28" i="63"/>
  <c r="G28" i="63"/>
  <c r="E29" i="63"/>
  <c r="F29" i="63"/>
  <c r="G29" i="63"/>
  <c r="E30" i="63"/>
  <c r="F30" i="63"/>
  <c r="G30" i="63"/>
  <c r="E31" i="63"/>
  <c r="F31" i="63"/>
  <c r="G31" i="63"/>
  <c r="E32" i="63"/>
  <c r="F32" i="63"/>
  <c r="G32" i="63"/>
  <c r="E33" i="63"/>
  <c r="F33" i="63"/>
  <c r="G33" i="63"/>
  <c r="C34" i="63"/>
  <c r="E34" i="63"/>
  <c r="F34" i="63"/>
  <c r="G34" i="63"/>
  <c r="E35" i="63"/>
  <c r="F35" i="63"/>
  <c r="G35" i="63"/>
  <c r="E36" i="63"/>
  <c r="F36" i="63"/>
  <c r="G36" i="63"/>
  <c r="E37" i="63"/>
  <c r="F37" i="63"/>
  <c r="G37" i="63"/>
  <c r="E38" i="63"/>
  <c r="F38" i="63"/>
  <c r="G38" i="63"/>
  <c r="E39" i="63"/>
  <c r="F39" i="63"/>
  <c r="G39" i="63"/>
  <c r="E40" i="63"/>
  <c r="F40" i="63"/>
  <c r="G40" i="63"/>
  <c r="E41" i="63"/>
  <c r="F41" i="63"/>
  <c r="G41" i="63"/>
  <c r="E42" i="63"/>
  <c r="F42" i="63"/>
  <c r="G42" i="63"/>
  <c r="E43" i="63"/>
  <c r="F43" i="63"/>
  <c r="G43" i="63"/>
  <c r="E44" i="63"/>
  <c r="F44" i="63"/>
  <c r="G44" i="63"/>
  <c r="E45" i="63"/>
  <c r="F45" i="63"/>
  <c r="G45" i="63"/>
  <c r="E46" i="63"/>
  <c r="F46" i="63"/>
  <c r="G46" i="63"/>
  <c r="E47" i="63"/>
  <c r="F47" i="63"/>
  <c r="G47" i="63"/>
  <c r="E48" i="63"/>
  <c r="F48" i="63"/>
  <c r="G48" i="63"/>
  <c r="E49" i="63"/>
  <c r="F49" i="63"/>
  <c r="G49" i="63"/>
  <c r="E50" i="63"/>
  <c r="F50" i="63"/>
  <c r="G50" i="63"/>
  <c r="E51" i="63"/>
  <c r="F51" i="63"/>
  <c r="G51" i="63"/>
  <c r="E52" i="63"/>
  <c r="F52" i="63"/>
  <c r="G52" i="63"/>
  <c r="E53" i="63"/>
  <c r="F53" i="63"/>
  <c r="G53" i="63"/>
  <c r="E54" i="63"/>
  <c r="F54" i="63"/>
  <c r="G54" i="63"/>
  <c r="E55" i="63"/>
  <c r="F55" i="63"/>
  <c r="G55" i="63"/>
  <c r="C56" i="63"/>
  <c r="E56" i="63"/>
  <c r="F56" i="63"/>
  <c r="G56" i="63"/>
  <c r="E57" i="63"/>
  <c r="F57" i="63"/>
  <c r="G57" i="63"/>
  <c r="E58" i="63"/>
  <c r="F58" i="63"/>
  <c r="G58" i="63"/>
  <c r="E59" i="63"/>
  <c r="F59" i="63"/>
  <c r="G59" i="63"/>
  <c r="E60" i="63"/>
  <c r="F60" i="63"/>
  <c r="G60" i="63"/>
  <c r="E61" i="63"/>
  <c r="F61" i="63"/>
  <c r="G61" i="63"/>
  <c r="E62" i="63"/>
  <c r="F62" i="63"/>
  <c r="G62" i="63"/>
  <c r="E63" i="63"/>
  <c r="F63" i="63"/>
  <c r="G63" i="63"/>
  <c r="E64" i="63"/>
  <c r="F64" i="63"/>
  <c r="G64" i="63"/>
  <c r="E65" i="63"/>
  <c r="F65" i="63"/>
  <c r="G65" i="63"/>
  <c r="E66" i="63"/>
  <c r="F66" i="63"/>
  <c r="G66" i="63"/>
  <c r="E67" i="63"/>
  <c r="F67" i="63"/>
  <c r="G67" i="63"/>
  <c r="E68" i="63"/>
  <c r="F68" i="63"/>
  <c r="G68" i="63"/>
  <c r="E69" i="63"/>
  <c r="F69" i="63"/>
  <c r="G69" i="63"/>
  <c r="E70" i="63"/>
  <c r="F70" i="63"/>
  <c r="G70" i="63"/>
  <c r="E71" i="63"/>
  <c r="F71" i="63"/>
  <c r="G71" i="63"/>
  <c r="E72" i="63"/>
  <c r="F72" i="63"/>
  <c r="G72" i="63"/>
  <c r="E73" i="63"/>
  <c r="F73" i="63"/>
  <c r="G73" i="63"/>
  <c r="E74" i="63"/>
  <c r="F74" i="63"/>
  <c r="G74" i="63"/>
  <c r="E75" i="63"/>
  <c r="F75" i="63"/>
  <c r="G75" i="63"/>
  <c r="E76" i="63"/>
  <c r="F76" i="63"/>
  <c r="G76" i="63"/>
  <c r="G106" i="63"/>
  <c r="E2" i="65"/>
  <c r="F2" i="65"/>
  <c r="G2" i="65"/>
  <c r="E3" i="65"/>
  <c r="F3" i="65"/>
  <c r="G3" i="65"/>
  <c r="E4" i="65"/>
  <c r="F4" i="65"/>
  <c r="G4" i="65"/>
  <c r="E5" i="65"/>
  <c r="F5" i="65"/>
  <c r="G5" i="65"/>
  <c r="C6" i="65"/>
  <c r="E6" i="65"/>
  <c r="F6" i="65"/>
  <c r="G6" i="65"/>
  <c r="E7" i="65"/>
  <c r="F7" i="65"/>
  <c r="G7" i="65"/>
  <c r="E8" i="65"/>
  <c r="F8" i="65"/>
  <c r="G8" i="65"/>
  <c r="E9" i="65"/>
  <c r="F9" i="65"/>
  <c r="G9" i="65"/>
  <c r="E10" i="65"/>
  <c r="F10" i="65"/>
  <c r="G10" i="65"/>
  <c r="E11" i="65"/>
  <c r="F11" i="65"/>
  <c r="G11" i="65"/>
  <c r="E12" i="65"/>
  <c r="F12" i="65"/>
  <c r="G12" i="65"/>
  <c r="E13" i="65"/>
  <c r="F13" i="65"/>
  <c r="G13" i="65"/>
  <c r="E14" i="65"/>
  <c r="F14" i="65"/>
  <c r="G14" i="65"/>
  <c r="E15" i="65"/>
  <c r="F15" i="65"/>
  <c r="G15" i="65"/>
  <c r="E16" i="65"/>
  <c r="F16" i="65"/>
  <c r="G16" i="65"/>
  <c r="E17" i="65"/>
  <c r="F17" i="65"/>
  <c r="G17" i="65"/>
  <c r="E18" i="65"/>
  <c r="F18" i="65"/>
  <c r="G18" i="65"/>
  <c r="E19" i="65"/>
  <c r="F19" i="65"/>
  <c r="G19" i="65"/>
  <c r="E20" i="65"/>
  <c r="F20" i="65"/>
  <c r="G20" i="65"/>
  <c r="C21" i="65"/>
  <c r="E21" i="65"/>
  <c r="F21" i="65"/>
  <c r="G21" i="65"/>
  <c r="E22" i="65"/>
  <c r="F22" i="65"/>
  <c r="G22" i="65"/>
  <c r="E23" i="65"/>
  <c r="F23" i="65"/>
  <c r="G23" i="65"/>
  <c r="C24" i="65"/>
  <c r="E24" i="65"/>
  <c r="F24" i="65"/>
  <c r="G24" i="65"/>
  <c r="E25" i="65"/>
  <c r="F25" i="65"/>
  <c r="G25" i="65"/>
  <c r="E26" i="65"/>
  <c r="F26" i="65"/>
  <c r="G26" i="65"/>
  <c r="C27" i="65"/>
  <c r="E27" i="65"/>
  <c r="F27" i="65"/>
  <c r="G27" i="65"/>
  <c r="E28" i="65"/>
  <c r="F28" i="65"/>
  <c r="G28" i="65"/>
  <c r="E29" i="65"/>
  <c r="F29" i="65"/>
  <c r="G29" i="65"/>
  <c r="E30" i="65"/>
  <c r="F30" i="65"/>
  <c r="G30" i="65"/>
  <c r="E31" i="65"/>
  <c r="F31" i="65"/>
  <c r="G31" i="65"/>
  <c r="C32" i="65"/>
  <c r="E32" i="65"/>
  <c r="F32" i="65"/>
  <c r="G32" i="65"/>
  <c r="E33" i="65"/>
  <c r="F33" i="65"/>
  <c r="G33" i="65"/>
  <c r="E34" i="65"/>
  <c r="F34" i="65"/>
  <c r="G34" i="65"/>
  <c r="E35" i="65"/>
  <c r="F35" i="65"/>
  <c r="G35" i="65"/>
  <c r="E36" i="65"/>
  <c r="F36" i="65"/>
  <c r="G36" i="65"/>
  <c r="E37" i="65"/>
  <c r="F37" i="65"/>
  <c r="G37" i="65"/>
  <c r="E38" i="65"/>
  <c r="F38" i="65"/>
  <c r="G38" i="65"/>
  <c r="E39" i="65"/>
  <c r="F39" i="65"/>
  <c r="G39" i="65"/>
  <c r="C40" i="65"/>
  <c r="E40" i="65"/>
  <c r="F40" i="65"/>
  <c r="G40" i="65"/>
  <c r="E41" i="65"/>
  <c r="F41" i="65"/>
  <c r="G41" i="65"/>
  <c r="E42" i="65"/>
  <c r="F42" i="65"/>
  <c r="G42" i="65"/>
  <c r="E43" i="65"/>
  <c r="F43" i="65"/>
  <c r="G43" i="65"/>
  <c r="C44" i="65"/>
  <c r="E44" i="65"/>
  <c r="F44" i="65"/>
  <c r="G44" i="65"/>
  <c r="E45" i="65"/>
  <c r="F45" i="65"/>
  <c r="G45" i="65"/>
  <c r="E46" i="65"/>
  <c r="F46" i="65"/>
  <c r="G46" i="65"/>
  <c r="E47" i="65"/>
  <c r="F47" i="65"/>
  <c r="G47" i="65"/>
  <c r="C48" i="65"/>
  <c r="E48" i="65"/>
  <c r="F48" i="65"/>
  <c r="G48" i="65"/>
  <c r="E49" i="65"/>
  <c r="F49" i="65"/>
  <c r="G49" i="65"/>
  <c r="E50" i="65"/>
  <c r="F50" i="65"/>
  <c r="G50" i="65"/>
  <c r="E51" i="65"/>
  <c r="F51" i="65"/>
  <c r="G51" i="65"/>
  <c r="E52" i="65"/>
  <c r="F52" i="65"/>
  <c r="G52" i="65"/>
  <c r="E53" i="65"/>
  <c r="F53" i="65"/>
  <c r="G53" i="65"/>
  <c r="E54" i="65"/>
  <c r="F54" i="65"/>
  <c r="G54" i="65"/>
  <c r="E55" i="65"/>
  <c r="F55" i="65"/>
  <c r="G55" i="65"/>
  <c r="E56" i="65"/>
  <c r="F56" i="65"/>
  <c r="G56" i="65"/>
  <c r="E57" i="65"/>
  <c r="F57" i="65"/>
  <c r="G57" i="65"/>
  <c r="E58" i="65"/>
  <c r="F58" i="65"/>
  <c r="G58" i="65"/>
  <c r="E59" i="65"/>
  <c r="F59" i="65"/>
  <c r="G59" i="65"/>
  <c r="E60" i="65"/>
  <c r="F60" i="65"/>
  <c r="G60" i="65"/>
  <c r="E61" i="65"/>
  <c r="F61" i="65"/>
  <c r="G61" i="65"/>
  <c r="E62" i="65"/>
  <c r="F62" i="65"/>
  <c r="G62" i="65"/>
  <c r="E63" i="65"/>
  <c r="F63" i="65"/>
  <c r="G63" i="65"/>
  <c r="E64" i="65"/>
  <c r="F64" i="65"/>
  <c r="G64" i="65"/>
  <c r="E65" i="65"/>
  <c r="F65" i="65"/>
  <c r="G65" i="65"/>
  <c r="E66" i="65"/>
  <c r="F66" i="65"/>
  <c r="G66" i="65"/>
  <c r="E67" i="65"/>
  <c r="F67" i="65"/>
  <c r="G67" i="65"/>
  <c r="E68" i="65"/>
  <c r="F68" i="65"/>
  <c r="G68" i="65"/>
  <c r="E69" i="65"/>
  <c r="F69" i="65"/>
  <c r="G69" i="65"/>
  <c r="E70" i="65"/>
  <c r="F70" i="65"/>
  <c r="G70" i="65"/>
  <c r="E71" i="65"/>
  <c r="F71" i="65"/>
  <c r="G71" i="65"/>
  <c r="E72" i="65"/>
  <c r="F72" i="65"/>
  <c r="G72" i="65"/>
  <c r="E73" i="65"/>
  <c r="F73" i="65"/>
  <c r="G73" i="65"/>
  <c r="E74" i="65"/>
  <c r="F74" i="65"/>
  <c r="G74" i="65"/>
  <c r="E75" i="65"/>
  <c r="F75" i="65"/>
  <c r="G75" i="65"/>
  <c r="E76" i="65"/>
  <c r="F76" i="65"/>
  <c r="G76" i="65"/>
  <c r="G106" i="65"/>
  <c r="C2" i="55"/>
  <c r="E2" i="55"/>
  <c r="F2" i="55"/>
  <c r="G2" i="55"/>
  <c r="C3" i="55"/>
  <c r="E3" i="55"/>
  <c r="F3" i="55"/>
  <c r="G3" i="55"/>
  <c r="E4" i="55"/>
  <c r="F4" i="55"/>
  <c r="G4" i="55"/>
  <c r="E5" i="55"/>
  <c r="F5" i="55"/>
  <c r="G5" i="55"/>
  <c r="E6" i="55"/>
  <c r="F6" i="55"/>
  <c r="G6" i="55"/>
  <c r="E7" i="55"/>
  <c r="F7" i="55"/>
  <c r="G7" i="55"/>
  <c r="E8" i="55"/>
  <c r="F8" i="55"/>
  <c r="G8" i="55"/>
  <c r="E9" i="55"/>
  <c r="F9" i="55"/>
  <c r="G9" i="55"/>
  <c r="E10" i="55"/>
  <c r="F10" i="55"/>
  <c r="G10" i="55"/>
  <c r="E11" i="55"/>
  <c r="F11" i="55"/>
  <c r="G11" i="55"/>
  <c r="E12" i="55"/>
  <c r="F12" i="55"/>
  <c r="G12" i="55"/>
  <c r="E13" i="55"/>
  <c r="F13" i="55"/>
  <c r="G13" i="55"/>
  <c r="C14" i="55"/>
  <c r="E14" i="55"/>
  <c r="F14" i="55"/>
  <c r="G14" i="55"/>
  <c r="E15" i="55"/>
  <c r="F15" i="55"/>
  <c r="G15" i="55"/>
  <c r="E16" i="55"/>
  <c r="F16" i="55"/>
  <c r="G16" i="55"/>
  <c r="E17" i="55"/>
  <c r="F17" i="55"/>
  <c r="G17" i="55"/>
  <c r="E18" i="55"/>
  <c r="F18" i="55"/>
  <c r="G18" i="55"/>
  <c r="E19" i="55"/>
  <c r="F19" i="55"/>
  <c r="G19" i="55"/>
  <c r="E20" i="55"/>
  <c r="F20" i="55"/>
  <c r="G20" i="55"/>
  <c r="E21" i="55"/>
  <c r="F21" i="55"/>
  <c r="G21" i="55"/>
  <c r="E22" i="55"/>
  <c r="F22" i="55"/>
  <c r="G22" i="55"/>
  <c r="E23" i="55"/>
  <c r="F23" i="55"/>
  <c r="G23" i="55"/>
  <c r="C24" i="55"/>
  <c r="E24" i="55"/>
  <c r="F24" i="55"/>
  <c r="G24" i="55"/>
  <c r="E25" i="55"/>
  <c r="F25" i="55"/>
  <c r="G25" i="55"/>
  <c r="E26" i="55"/>
  <c r="F26" i="55"/>
  <c r="G26" i="55"/>
  <c r="E27" i="55"/>
  <c r="F27" i="55"/>
  <c r="G27" i="55"/>
  <c r="C28" i="55"/>
  <c r="E28" i="55"/>
  <c r="F28" i="55"/>
  <c r="G28" i="55"/>
  <c r="E29" i="55"/>
  <c r="F29" i="55"/>
  <c r="G29" i="55"/>
  <c r="E30" i="55"/>
  <c r="F30" i="55"/>
  <c r="G30" i="55"/>
  <c r="E31" i="55"/>
  <c r="F31" i="55"/>
  <c r="G31" i="55"/>
  <c r="E32" i="55"/>
  <c r="F32" i="55"/>
  <c r="G32" i="55"/>
  <c r="E33" i="55"/>
  <c r="F33" i="55"/>
  <c r="G33" i="55"/>
  <c r="E34" i="55"/>
  <c r="F34" i="55"/>
  <c r="G34" i="55"/>
  <c r="E35" i="55"/>
  <c r="F35" i="55"/>
  <c r="G35" i="55"/>
  <c r="E36" i="55"/>
  <c r="F36" i="55"/>
  <c r="G36" i="55"/>
  <c r="E37" i="55"/>
  <c r="F37" i="55"/>
  <c r="G37" i="55"/>
  <c r="E38" i="55"/>
  <c r="F38" i="55"/>
  <c r="G38" i="55"/>
  <c r="E39" i="55"/>
  <c r="F39" i="55"/>
  <c r="G39" i="55"/>
  <c r="E40" i="55"/>
  <c r="F40" i="55"/>
  <c r="G40" i="55"/>
  <c r="E41" i="55"/>
  <c r="F41" i="55"/>
  <c r="G41" i="55"/>
  <c r="E42" i="55"/>
  <c r="F42" i="55"/>
  <c r="G42" i="55"/>
  <c r="E43" i="55"/>
  <c r="F43" i="55"/>
  <c r="G43" i="55"/>
  <c r="E44" i="55"/>
  <c r="F44" i="55"/>
  <c r="G44" i="55"/>
  <c r="E45" i="55"/>
  <c r="F45" i="55"/>
  <c r="G45" i="55"/>
  <c r="E46" i="55"/>
  <c r="F46" i="55"/>
  <c r="G46" i="55"/>
  <c r="E47" i="55"/>
  <c r="F47" i="55"/>
  <c r="G47" i="55"/>
  <c r="E48" i="55"/>
  <c r="F48" i="55"/>
  <c r="G48" i="55"/>
  <c r="E49" i="55"/>
  <c r="F49" i="55"/>
  <c r="G49" i="55"/>
  <c r="C50" i="55"/>
  <c r="E50" i="55"/>
  <c r="F50" i="55"/>
  <c r="G50" i="55"/>
  <c r="E51" i="55"/>
  <c r="F51" i="55"/>
  <c r="G51" i="55"/>
  <c r="E52" i="55"/>
  <c r="F52" i="55"/>
  <c r="G52" i="55"/>
  <c r="E53" i="55"/>
  <c r="F53" i="55"/>
  <c r="G53" i="55"/>
  <c r="E54" i="55"/>
  <c r="F54" i="55"/>
  <c r="G54" i="55"/>
  <c r="E55" i="55"/>
  <c r="F55" i="55"/>
  <c r="G55" i="55"/>
  <c r="E56" i="55"/>
  <c r="F56" i="55"/>
  <c r="G56" i="55"/>
  <c r="E57" i="55"/>
  <c r="F57" i="55"/>
  <c r="G57" i="55"/>
  <c r="E58" i="55"/>
  <c r="F58" i="55"/>
  <c r="G58" i="55"/>
  <c r="E59" i="55"/>
  <c r="F59" i="55"/>
  <c r="G59" i="55"/>
  <c r="E60" i="55"/>
  <c r="F60" i="55"/>
  <c r="G60" i="55"/>
  <c r="E61" i="55"/>
  <c r="F61" i="55"/>
  <c r="G61" i="55"/>
  <c r="E62" i="55"/>
  <c r="F62" i="55"/>
  <c r="G62" i="55"/>
  <c r="E63" i="55"/>
  <c r="F63" i="55"/>
  <c r="G63" i="55"/>
  <c r="E64" i="55"/>
  <c r="F64" i="55"/>
  <c r="G64" i="55"/>
  <c r="E65" i="55"/>
  <c r="F65" i="55"/>
  <c r="G65" i="55"/>
  <c r="E66" i="55"/>
  <c r="F66" i="55"/>
  <c r="G66" i="55"/>
  <c r="E67" i="55"/>
  <c r="F67" i="55"/>
  <c r="G67" i="55"/>
  <c r="E68" i="55"/>
  <c r="F68" i="55"/>
  <c r="G68" i="55"/>
  <c r="E69" i="55"/>
  <c r="F69" i="55"/>
  <c r="G69" i="55"/>
  <c r="E70" i="55"/>
  <c r="F70" i="55"/>
  <c r="G70" i="55"/>
  <c r="E71" i="55"/>
  <c r="F71" i="55"/>
  <c r="G71" i="55"/>
  <c r="E72" i="55"/>
  <c r="F72" i="55"/>
  <c r="G72" i="55"/>
  <c r="E73" i="55"/>
  <c r="F73" i="55"/>
  <c r="G73" i="55"/>
  <c r="E74" i="55"/>
  <c r="F74" i="55"/>
  <c r="G74" i="55"/>
  <c r="E75" i="55"/>
  <c r="F75" i="55"/>
  <c r="G75" i="55"/>
  <c r="E76" i="55"/>
  <c r="F76" i="55"/>
  <c r="G76" i="55"/>
  <c r="E77" i="55"/>
  <c r="F77" i="55"/>
  <c r="G77" i="55"/>
  <c r="G106" i="55"/>
  <c r="E2" i="33"/>
  <c r="F2" i="33"/>
  <c r="G2" i="33"/>
  <c r="E3" i="33"/>
  <c r="F3" i="33"/>
  <c r="G3" i="33"/>
  <c r="E4" i="33"/>
  <c r="F4" i="33"/>
  <c r="G4" i="33"/>
  <c r="E5" i="33"/>
  <c r="F5" i="33"/>
  <c r="G5" i="33"/>
  <c r="E6" i="33"/>
  <c r="F6" i="33"/>
  <c r="G6" i="33"/>
  <c r="E7" i="33"/>
  <c r="F7" i="33"/>
  <c r="G7" i="33"/>
  <c r="E8" i="33"/>
  <c r="F8" i="33"/>
  <c r="G8" i="33"/>
  <c r="E9" i="33"/>
  <c r="F9" i="33"/>
  <c r="G9" i="33"/>
  <c r="C10" i="33"/>
  <c r="E10" i="33"/>
  <c r="F10" i="33"/>
  <c r="G10" i="33"/>
  <c r="E11" i="33"/>
  <c r="F11" i="33"/>
  <c r="G11" i="33"/>
  <c r="E12" i="33"/>
  <c r="F12" i="33"/>
  <c r="G12" i="33"/>
  <c r="E13" i="33"/>
  <c r="F13" i="33"/>
  <c r="G13" i="33"/>
  <c r="E14" i="33"/>
  <c r="F14" i="33"/>
  <c r="G14" i="33"/>
  <c r="E15" i="33"/>
  <c r="F15" i="33"/>
  <c r="G15" i="33"/>
  <c r="E16" i="33"/>
  <c r="F16" i="33"/>
  <c r="G16" i="33"/>
  <c r="E17" i="33"/>
  <c r="F17" i="33"/>
  <c r="G17" i="33"/>
  <c r="E18" i="33"/>
  <c r="F18" i="33"/>
  <c r="G18" i="33"/>
  <c r="E19" i="33"/>
  <c r="F19" i="33"/>
  <c r="G19" i="33"/>
  <c r="E20" i="33"/>
  <c r="F20" i="33"/>
  <c r="G20" i="33"/>
  <c r="E21" i="33"/>
  <c r="F21" i="33"/>
  <c r="G21" i="33"/>
  <c r="E22" i="33"/>
  <c r="F22" i="33"/>
  <c r="G22" i="33"/>
  <c r="E23" i="33"/>
  <c r="F23" i="33"/>
  <c r="G23" i="33"/>
  <c r="E24" i="33"/>
  <c r="F24" i="33"/>
  <c r="G24" i="33"/>
  <c r="E25" i="33"/>
  <c r="F25" i="33"/>
  <c r="G25" i="33"/>
  <c r="E26" i="33"/>
  <c r="F26" i="33"/>
  <c r="G26" i="33"/>
  <c r="E27" i="33"/>
  <c r="F27" i="33"/>
  <c r="G27" i="33"/>
  <c r="E28" i="33"/>
  <c r="F28" i="33"/>
  <c r="G28" i="33"/>
  <c r="E29" i="33"/>
  <c r="F29" i="33"/>
  <c r="G29" i="33"/>
  <c r="E30" i="33"/>
  <c r="F30" i="33"/>
  <c r="G30" i="33"/>
  <c r="E31" i="33"/>
  <c r="F31" i="33"/>
  <c r="G31" i="33"/>
  <c r="E32" i="33"/>
  <c r="F32" i="33"/>
  <c r="G32" i="33"/>
  <c r="E33" i="33"/>
  <c r="F33" i="33"/>
  <c r="G33" i="33"/>
  <c r="E34" i="33"/>
  <c r="F34" i="33"/>
  <c r="G34" i="33"/>
  <c r="E35" i="33"/>
  <c r="F35" i="33"/>
  <c r="G35" i="33"/>
  <c r="E36" i="33"/>
  <c r="F36" i="33"/>
  <c r="G36" i="33"/>
  <c r="E37" i="33"/>
  <c r="F37" i="33"/>
  <c r="G37" i="33"/>
  <c r="E38" i="33"/>
  <c r="F38" i="33"/>
  <c r="G38" i="33"/>
  <c r="E39" i="33"/>
  <c r="F39" i="33"/>
  <c r="G39" i="33"/>
  <c r="E40" i="33"/>
  <c r="F40" i="33"/>
  <c r="G40" i="33"/>
  <c r="E41" i="33"/>
  <c r="F41" i="33"/>
  <c r="G41" i="33"/>
  <c r="E42" i="33"/>
  <c r="F42" i="33"/>
  <c r="G42" i="33"/>
  <c r="E43" i="33"/>
  <c r="F43" i="33"/>
  <c r="G43" i="33"/>
  <c r="E44" i="33"/>
  <c r="F44" i="33"/>
  <c r="G44" i="33"/>
  <c r="E45" i="33"/>
  <c r="F45" i="33"/>
  <c r="G45" i="33"/>
  <c r="E46" i="33"/>
  <c r="F46" i="33"/>
  <c r="G46" i="33"/>
  <c r="E47" i="33"/>
  <c r="F47" i="33"/>
  <c r="G47" i="33"/>
  <c r="E48" i="33"/>
  <c r="F48" i="33"/>
  <c r="G48" i="33"/>
  <c r="E49" i="33"/>
  <c r="F49" i="33"/>
  <c r="G49" i="33"/>
  <c r="E50" i="33"/>
  <c r="F50" i="33"/>
  <c r="G50" i="33"/>
  <c r="E51" i="33"/>
  <c r="F51" i="33"/>
  <c r="G51" i="33"/>
  <c r="E52" i="33"/>
  <c r="F52" i="33"/>
  <c r="G52" i="33"/>
  <c r="E53" i="33"/>
  <c r="F53" i="33"/>
  <c r="G53" i="33"/>
  <c r="E54" i="33"/>
  <c r="F54" i="33"/>
  <c r="G54" i="33"/>
  <c r="E55" i="33"/>
  <c r="F55" i="33"/>
  <c r="G55" i="33"/>
  <c r="E56" i="33"/>
  <c r="F56" i="33"/>
  <c r="G56" i="33"/>
  <c r="E57" i="33"/>
  <c r="F57" i="33"/>
  <c r="G57" i="33"/>
  <c r="E58" i="33"/>
  <c r="F58" i="33"/>
  <c r="G58" i="33"/>
  <c r="E59" i="33"/>
  <c r="F59" i="33"/>
  <c r="G59" i="33"/>
  <c r="E60" i="33"/>
  <c r="F60" i="33"/>
  <c r="G60" i="33"/>
  <c r="E61" i="33"/>
  <c r="F61" i="33"/>
  <c r="G61" i="33"/>
  <c r="E62" i="33"/>
  <c r="F62" i="33"/>
  <c r="G62" i="33"/>
  <c r="E63" i="33"/>
  <c r="F63" i="33"/>
  <c r="G63" i="33"/>
  <c r="E64" i="33"/>
  <c r="F64" i="33"/>
  <c r="G64" i="33"/>
  <c r="E65" i="33"/>
  <c r="F65" i="33"/>
  <c r="G65" i="33"/>
  <c r="E66" i="33"/>
  <c r="F66" i="33"/>
  <c r="G66" i="33"/>
  <c r="E67" i="33"/>
  <c r="F67" i="33"/>
  <c r="G67" i="33"/>
  <c r="E68" i="33"/>
  <c r="F68" i="33"/>
  <c r="G68" i="33"/>
  <c r="E69" i="33"/>
  <c r="F69" i="33"/>
  <c r="G69" i="33"/>
  <c r="E70" i="33"/>
  <c r="F70" i="33"/>
  <c r="G70" i="33"/>
  <c r="E71" i="33"/>
  <c r="F71" i="33"/>
  <c r="G71" i="33"/>
  <c r="E72" i="33"/>
  <c r="F72" i="33"/>
  <c r="G72" i="33"/>
  <c r="E73" i="33"/>
  <c r="F73" i="33"/>
  <c r="G73" i="33"/>
  <c r="E74" i="33"/>
  <c r="F74" i="33"/>
  <c r="G74" i="33"/>
  <c r="E75" i="33"/>
  <c r="F75" i="33"/>
  <c r="G75" i="33"/>
  <c r="E76" i="33"/>
  <c r="F76" i="33"/>
  <c r="G76" i="33"/>
  <c r="E77" i="33"/>
  <c r="F77" i="33"/>
  <c r="G77" i="33"/>
  <c r="E78" i="33"/>
  <c r="F78" i="33"/>
  <c r="G78" i="33"/>
  <c r="E79" i="33"/>
  <c r="F79" i="33"/>
  <c r="G79" i="33"/>
  <c r="E80" i="33"/>
  <c r="F80" i="33"/>
  <c r="G80" i="33"/>
  <c r="E81" i="33"/>
  <c r="F81" i="33"/>
  <c r="G81" i="33"/>
  <c r="E82" i="33"/>
  <c r="F82" i="33"/>
  <c r="G82" i="33"/>
  <c r="E83" i="33"/>
  <c r="F83" i="33"/>
  <c r="G83" i="33"/>
  <c r="E84" i="33"/>
  <c r="F84" i="33"/>
  <c r="G84" i="33"/>
  <c r="E85" i="33"/>
  <c r="F85" i="33"/>
  <c r="G85" i="33"/>
  <c r="E86" i="33"/>
  <c r="F86" i="33"/>
  <c r="G86" i="33"/>
  <c r="G106" i="33"/>
  <c r="E2" i="35"/>
  <c r="F2" i="35"/>
  <c r="G2" i="35"/>
  <c r="E3" i="35"/>
  <c r="F3" i="35"/>
  <c r="G3" i="35"/>
  <c r="E4" i="35"/>
  <c r="F4" i="35"/>
  <c r="G4" i="35"/>
  <c r="E5" i="35"/>
  <c r="F5" i="35"/>
  <c r="G5" i="35"/>
  <c r="E6" i="35"/>
  <c r="F6" i="35"/>
  <c r="G6" i="35"/>
  <c r="E7" i="35"/>
  <c r="F7" i="35"/>
  <c r="G7" i="35"/>
  <c r="E8" i="35"/>
  <c r="F8" i="35"/>
  <c r="G8" i="35"/>
  <c r="E9" i="35"/>
  <c r="F9" i="35"/>
  <c r="G9" i="35"/>
  <c r="E10" i="35"/>
  <c r="F10" i="35"/>
  <c r="G10" i="35"/>
  <c r="E11" i="35"/>
  <c r="F11" i="35"/>
  <c r="G11" i="35"/>
  <c r="E12" i="35"/>
  <c r="F12" i="35"/>
  <c r="G12" i="35"/>
  <c r="E13" i="35"/>
  <c r="F13" i="35"/>
  <c r="G13" i="35"/>
  <c r="E14" i="35"/>
  <c r="F14" i="35"/>
  <c r="G14" i="35"/>
  <c r="E15" i="35"/>
  <c r="F15" i="35"/>
  <c r="G15" i="35"/>
  <c r="E16" i="35"/>
  <c r="F16" i="35"/>
  <c r="G16" i="35"/>
  <c r="E17" i="35"/>
  <c r="F17" i="35"/>
  <c r="G17" i="35"/>
  <c r="E18" i="35"/>
  <c r="F18" i="35"/>
  <c r="G18" i="35"/>
  <c r="E19" i="35"/>
  <c r="F19" i="35"/>
  <c r="G19" i="35"/>
  <c r="E20" i="35"/>
  <c r="F20" i="35"/>
  <c r="G20" i="35"/>
  <c r="E21" i="35"/>
  <c r="F21" i="35"/>
  <c r="G21" i="35"/>
  <c r="E22" i="35"/>
  <c r="F22" i="35"/>
  <c r="G22" i="35"/>
  <c r="E23" i="35"/>
  <c r="F23" i="35"/>
  <c r="G23" i="35"/>
  <c r="E24" i="35"/>
  <c r="F24" i="35"/>
  <c r="G24" i="35"/>
  <c r="E25" i="35"/>
  <c r="F25" i="35"/>
  <c r="G25" i="35"/>
  <c r="E26" i="35"/>
  <c r="F26" i="35"/>
  <c r="G26" i="35"/>
  <c r="E27" i="35"/>
  <c r="F27" i="35"/>
  <c r="G27" i="35"/>
  <c r="E28" i="35"/>
  <c r="F28" i="35"/>
  <c r="G28" i="35"/>
  <c r="E29" i="35"/>
  <c r="F29" i="35"/>
  <c r="G29" i="35"/>
  <c r="E30" i="35"/>
  <c r="F30" i="35"/>
  <c r="G30" i="35"/>
  <c r="E31" i="35"/>
  <c r="F31" i="35"/>
  <c r="G31" i="35"/>
  <c r="E32" i="35"/>
  <c r="F32" i="35"/>
  <c r="G32" i="35"/>
  <c r="E33" i="35"/>
  <c r="F33" i="35"/>
  <c r="G33" i="35"/>
  <c r="E34" i="35"/>
  <c r="F34" i="35"/>
  <c r="G34" i="35"/>
  <c r="E35" i="35"/>
  <c r="F35" i="35"/>
  <c r="G35" i="35"/>
  <c r="E36" i="35"/>
  <c r="F36" i="35"/>
  <c r="G36" i="35"/>
  <c r="E37" i="35"/>
  <c r="F37" i="35"/>
  <c r="G37" i="35"/>
  <c r="E38" i="35"/>
  <c r="F38" i="35"/>
  <c r="G38" i="35"/>
  <c r="E39" i="35"/>
  <c r="F39" i="35"/>
  <c r="G39" i="35"/>
  <c r="C40" i="35"/>
  <c r="E40" i="35"/>
  <c r="F40" i="35"/>
  <c r="G40" i="35"/>
  <c r="E41" i="35"/>
  <c r="F41" i="35"/>
  <c r="G41" i="35"/>
  <c r="E42" i="35"/>
  <c r="F42" i="35"/>
  <c r="G42" i="35"/>
  <c r="E43" i="35"/>
  <c r="F43" i="35"/>
  <c r="G43" i="35"/>
  <c r="E44" i="35"/>
  <c r="F44" i="35"/>
  <c r="G44" i="35"/>
  <c r="E45" i="35"/>
  <c r="F45" i="35"/>
  <c r="G45" i="35"/>
  <c r="E46" i="35"/>
  <c r="F46" i="35"/>
  <c r="G46" i="35"/>
  <c r="E47" i="35"/>
  <c r="F47" i="35"/>
  <c r="G47" i="35"/>
  <c r="E48" i="35"/>
  <c r="F48" i="35"/>
  <c r="G48" i="35"/>
  <c r="E49" i="35"/>
  <c r="F49" i="35"/>
  <c r="G49" i="35"/>
  <c r="E50" i="35"/>
  <c r="F50" i="35"/>
  <c r="G50" i="35"/>
  <c r="E51" i="35"/>
  <c r="F51" i="35"/>
  <c r="G51" i="35"/>
  <c r="E52" i="35"/>
  <c r="F52" i="35"/>
  <c r="G52" i="35"/>
  <c r="C53" i="35"/>
  <c r="E53" i="35"/>
  <c r="F53" i="35"/>
  <c r="G53" i="35"/>
  <c r="E54" i="35"/>
  <c r="F54" i="35"/>
  <c r="G54" i="35"/>
  <c r="E55" i="35"/>
  <c r="F55" i="35"/>
  <c r="G55" i="35"/>
  <c r="E56" i="35"/>
  <c r="F56" i="35"/>
  <c r="G56" i="35"/>
  <c r="E57" i="35"/>
  <c r="F57" i="35"/>
  <c r="G57" i="35"/>
  <c r="E58" i="35"/>
  <c r="F58" i="35"/>
  <c r="G58" i="35"/>
  <c r="E59" i="35"/>
  <c r="F59" i="35"/>
  <c r="G59" i="35"/>
  <c r="E60" i="35"/>
  <c r="F60" i="35"/>
  <c r="G60" i="35"/>
  <c r="E61" i="35"/>
  <c r="F61" i="35"/>
  <c r="G61" i="35"/>
  <c r="E62" i="35"/>
  <c r="F62" i="35"/>
  <c r="G62" i="35"/>
  <c r="E63" i="35"/>
  <c r="F63" i="35"/>
  <c r="G63" i="35"/>
  <c r="E64" i="35"/>
  <c r="F64" i="35"/>
  <c r="G64" i="35"/>
  <c r="C65" i="35"/>
  <c r="E65" i="35"/>
  <c r="F65" i="35"/>
  <c r="G65" i="35"/>
  <c r="E66" i="35"/>
  <c r="F66" i="35"/>
  <c r="G66" i="35"/>
  <c r="E67" i="35"/>
  <c r="F67" i="35"/>
  <c r="G67" i="35"/>
  <c r="E68" i="35"/>
  <c r="F68" i="35"/>
  <c r="G68" i="35"/>
  <c r="E69" i="35"/>
  <c r="F69" i="35"/>
  <c r="G69" i="35"/>
  <c r="E70" i="35"/>
  <c r="F70" i="35"/>
  <c r="G70" i="35"/>
  <c r="E71" i="35"/>
  <c r="F71" i="35"/>
  <c r="G71" i="35"/>
  <c r="E72" i="35"/>
  <c r="F72" i="35"/>
  <c r="G72" i="35"/>
  <c r="E73" i="35"/>
  <c r="F73" i="35"/>
  <c r="G73" i="35"/>
  <c r="E74" i="35"/>
  <c r="F74" i="35"/>
  <c r="G74" i="35"/>
  <c r="E75" i="35"/>
  <c r="F75" i="35"/>
  <c r="G75" i="35"/>
  <c r="E76" i="35"/>
  <c r="F76" i="35"/>
  <c r="G76" i="35"/>
  <c r="G106" i="35"/>
  <c r="E2" i="44"/>
  <c r="F2" i="44"/>
  <c r="G2" i="44"/>
  <c r="E3" i="44"/>
  <c r="F3" i="44"/>
  <c r="G3" i="44"/>
  <c r="E4" i="44"/>
  <c r="F4" i="44"/>
  <c r="G4" i="44"/>
  <c r="E5" i="44"/>
  <c r="F5" i="44"/>
  <c r="G5" i="44"/>
  <c r="C6" i="44"/>
  <c r="E6" i="44"/>
  <c r="F6" i="44"/>
  <c r="G6" i="44"/>
  <c r="E7" i="44"/>
  <c r="F7" i="44"/>
  <c r="G7" i="44"/>
  <c r="E8" i="44"/>
  <c r="F8" i="44"/>
  <c r="G8" i="44"/>
  <c r="E9" i="44"/>
  <c r="F9" i="44"/>
  <c r="G9" i="44"/>
  <c r="C10" i="44"/>
  <c r="E10" i="44"/>
  <c r="F10" i="44"/>
  <c r="G10" i="44"/>
  <c r="C11" i="44"/>
  <c r="E11" i="44"/>
  <c r="F11" i="44"/>
  <c r="G11" i="44"/>
  <c r="E12" i="44"/>
  <c r="F12" i="44"/>
  <c r="G12" i="44"/>
  <c r="E13" i="44"/>
  <c r="F13" i="44"/>
  <c r="G13" i="44"/>
  <c r="E14" i="44"/>
  <c r="F14" i="44"/>
  <c r="G14" i="44"/>
  <c r="E15" i="44"/>
  <c r="F15" i="44"/>
  <c r="G15" i="44"/>
  <c r="E16" i="44"/>
  <c r="F16" i="44"/>
  <c r="G16" i="44"/>
  <c r="E17" i="44"/>
  <c r="F17" i="44"/>
  <c r="G17" i="44"/>
  <c r="E18" i="44"/>
  <c r="F18" i="44"/>
  <c r="G18" i="44"/>
  <c r="E19" i="44"/>
  <c r="F19" i="44"/>
  <c r="G19" i="44"/>
  <c r="E20" i="44"/>
  <c r="F20" i="44"/>
  <c r="G20" i="44"/>
  <c r="E21" i="44"/>
  <c r="F21" i="44"/>
  <c r="G21" i="44"/>
  <c r="E22" i="44"/>
  <c r="F22" i="44"/>
  <c r="G22" i="44"/>
  <c r="E23" i="44"/>
  <c r="F23" i="44"/>
  <c r="G23" i="44"/>
  <c r="E24" i="44"/>
  <c r="F24" i="44"/>
  <c r="G24" i="44"/>
  <c r="E25" i="44"/>
  <c r="F25" i="44"/>
  <c r="G25" i="44"/>
  <c r="C26" i="44"/>
  <c r="E26" i="44"/>
  <c r="F26" i="44"/>
  <c r="G26" i="44"/>
  <c r="E27" i="44"/>
  <c r="F27" i="44"/>
  <c r="G27" i="44"/>
  <c r="E28" i="44"/>
  <c r="F28" i="44"/>
  <c r="G28" i="44"/>
  <c r="E29" i="44"/>
  <c r="F29" i="44"/>
  <c r="G29" i="44"/>
  <c r="E30" i="44"/>
  <c r="F30" i="44"/>
  <c r="G30" i="44"/>
  <c r="E31" i="44"/>
  <c r="F31" i="44"/>
  <c r="G31" i="44"/>
  <c r="E32" i="44"/>
  <c r="F32" i="44"/>
  <c r="G32" i="44"/>
  <c r="E33" i="44"/>
  <c r="F33" i="44"/>
  <c r="G33" i="44"/>
  <c r="E34" i="44"/>
  <c r="F34" i="44"/>
  <c r="G34" i="44"/>
  <c r="E35" i="44"/>
  <c r="F35" i="44"/>
  <c r="G35" i="44"/>
  <c r="E36" i="44"/>
  <c r="F36" i="44"/>
  <c r="G36" i="44"/>
  <c r="E37" i="44"/>
  <c r="F37" i="44"/>
  <c r="G37" i="44"/>
  <c r="E38" i="44"/>
  <c r="F38" i="44"/>
  <c r="G38" i="44"/>
  <c r="E39" i="44"/>
  <c r="F39" i="44"/>
  <c r="G39" i="44"/>
  <c r="E40" i="44"/>
  <c r="F40" i="44"/>
  <c r="G40" i="44"/>
  <c r="E41" i="44"/>
  <c r="F41" i="44"/>
  <c r="G41" i="44"/>
  <c r="C42" i="44"/>
  <c r="E42" i="44"/>
  <c r="F42" i="44"/>
  <c r="G42" i="44"/>
  <c r="E43" i="44"/>
  <c r="F43" i="44"/>
  <c r="G43" i="44"/>
  <c r="E44" i="44"/>
  <c r="F44" i="44"/>
  <c r="G44" i="44"/>
  <c r="E45" i="44"/>
  <c r="F45" i="44"/>
  <c r="G45" i="44"/>
  <c r="C46" i="44"/>
  <c r="E46" i="44"/>
  <c r="F46" i="44"/>
  <c r="G46" i="44"/>
  <c r="E47" i="44"/>
  <c r="F47" i="44"/>
  <c r="G47" i="44"/>
  <c r="E48" i="44"/>
  <c r="F48" i="44"/>
  <c r="G48" i="44"/>
  <c r="E49" i="44"/>
  <c r="F49" i="44"/>
  <c r="G49" i="44"/>
  <c r="C50" i="44"/>
  <c r="E50" i="44"/>
  <c r="F50" i="44"/>
  <c r="G50" i="44"/>
  <c r="E51" i="44"/>
  <c r="F51" i="44"/>
  <c r="G51" i="44"/>
  <c r="E52" i="44"/>
  <c r="F52" i="44"/>
  <c r="G52" i="44"/>
  <c r="E53" i="44"/>
  <c r="F53" i="44"/>
  <c r="G53" i="44"/>
  <c r="C54" i="44"/>
  <c r="E54" i="44"/>
  <c r="F54" i="44"/>
  <c r="G54" i="44"/>
  <c r="E55" i="44"/>
  <c r="F55" i="44"/>
  <c r="G55" i="44"/>
  <c r="E56" i="44"/>
  <c r="F56" i="44"/>
  <c r="G56" i="44"/>
  <c r="E57" i="44"/>
  <c r="F57" i="44"/>
  <c r="G57" i="44"/>
  <c r="E58" i="44"/>
  <c r="F58" i="44"/>
  <c r="G58" i="44"/>
  <c r="E59" i="44"/>
  <c r="F59" i="44"/>
  <c r="G59" i="44"/>
  <c r="C60" i="44"/>
  <c r="E60" i="44"/>
  <c r="F60" i="44"/>
  <c r="G60" i="44"/>
  <c r="E61" i="44"/>
  <c r="F61" i="44"/>
  <c r="G61" i="44"/>
  <c r="E62" i="44"/>
  <c r="F62" i="44"/>
  <c r="G62" i="44"/>
  <c r="C63" i="44"/>
  <c r="E63" i="44"/>
  <c r="F63" i="44"/>
  <c r="G63" i="44"/>
  <c r="C64" i="44"/>
  <c r="E64" i="44"/>
  <c r="F64" i="44"/>
  <c r="G64" i="44"/>
  <c r="E65" i="44"/>
  <c r="F65" i="44"/>
  <c r="G65" i="44"/>
  <c r="E66" i="44"/>
  <c r="F66" i="44"/>
  <c r="G66" i="44"/>
  <c r="E67" i="44"/>
  <c r="F67" i="44"/>
  <c r="G67" i="44"/>
  <c r="E68" i="44"/>
  <c r="F68" i="44"/>
  <c r="G68" i="44"/>
  <c r="E69" i="44"/>
  <c r="F69" i="44"/>
  <c r="G69" i="44"/>
  <c r="E70" i="44"/>
  <c r="F70" i="44"/>
  <c r="G70" i="44"/>
  <c r="C71" i="44"/>
  <c r="E71" i="44"/>
  <c r="F71" i="44"/>
  <c r="G71" i="44"/>
  <c r="E72" i="44"/>
  <c r="F72" i="44"/>
  <c r="G72" i="44"/>
  <c r="E73" i="44"/>
  <c r="F73" i="44"/>
  <c r="G73" i="44"/>
  <c r="E74" i="44"/>
  <c r="F74" i="44"/>
  <c r="G74" i="44"/>
  <c r="C75" i="44"/>
  <c r="E75" i="44"/>
  <c r="F75" i="44"/>
  <c r="G75" i="44"/>
  <c r="E76" i="44"/>
  <c r="F76" i="44"/>
  <c r="G76" i="44"/>
  <c r="G106" i="44"/>
  <c r="E2" i="45"/>
  <c r="F2" i="45"/>
  <c r="G2" i="45"/>
  <c r="E3" i="45"/>
  <c r="F3" i="45"/>
  <c r="G3" i="45"/>
  <c r="E4" i="45"/>
  <c r="F4" i="45"/>
  <c r="G4" i="45"/>
  <c r="E5" i="45"/>
  <c r="F5" i="45"/>
  <c r="G5" i="45"/>
  <c r="E6" i="45"/>
  <c r="F6" i="45"/>
  <c r="G6" i="45"/>
  <c r="E7" i="45"/>
  <c r="F7" i="45"/>
  <c r="G7" i="45"/>
  <c r="E8" i="45"/>
  <c r="F8" i="45"/>
  <c r="G8" i="45"/>
  <c r="E9" i="45"/>
  <c r="F9" i="45"/>
  <c r="G9" i="45"/>
  <c r="E10" i="45"/>
  <c r="F10" i="45"/>
  <c r="G10" i="45"/>
  <c r="E11" i="45"/>
  <c r="F11" i="45"/>
  <c r="G11" i="45"/>
  <c r="E12" i="45"/>
  <c r="F12" i="45"/>
  <c r="G12" i="45"/>
  <c r="E13" i="45"/>
  <c r="F13" i="45"/>
  <c r="G13" i="45"/>
  <c r="E14" i="45"/>
  <c r="F14" i="45"/>
  <c r="G14" i="45"/>
  <c r="E15" i="45"/>
  <c r="F15" i="45"/>
  <c r="G15" i="45"/>
  <c r="E16" i="45"/>
  <c r="F16" i="45"/>
  <c r="G16" i="45"/>
  <c r="E17" i="45"/>
  <c r="F17" i="45"/>
  <c r="G17" i="45"/>
  <c r="E18" i="45"/>
  <c r="F18" i="45"/>
  <c r="G18" i="45"/>
  <c r="E19" i="45"/>
  <c r="F19" i="45"/>
  <c r="G19" i="45"/>
  <c r="E20" i="45"/>
  <c r="F20" i="45"/>
  <c r="G20" i="45"/>
  <c r="E21" i="45"/>
  <c r="F21" i="45"/>
  <c r="G21" i="45"/>
  <c r="E22" i="45"/>
  <c r="F22" i="45"/>
  <c r="G22" i="45"/>
  <c r="E23" i="45"/>
  <c r="F23" i="45"/>
  <c r="G23" i="45"/>
  <c r="E24" i="45"/>
  <c r="F24" i="45"/>
  <c r="G24" i="45"/>
  <c r="E25" i="45"/>
  <c r="F25" i="45"/>
  <c r="G25" i="45"/>
  <c r="E26" i="45"/>
  <c r="F26" i="45"/>
  <c r="G26" i="45"/>
  <c r="E27" i="45"/>
  <c r="F27" i="45"/>
  <c r="G27" i="45"/>
  <c r="E28" i="45"/>
  <c r="F28" i="45"/>
  <c r="G28" i="45"/>
  <c r="E29" i="45"/>
  <c r="F29" i="45"/>
  <c r="G29" i="45"/>
  <c r="E30" i="45"/>
  <c r="F30" i="45"/>
  <c r="G30" i="45"/>
  <c r="E31" i="45"/>
  <c r="F31" i="45"/>
  <c r="G31" i="45"/>
  <c r="E32" i="45"/>
  <c r="F32" i="45"/>
  <c r="G32" i="45"/>
  <c r="E33" i="45"/>
  <c r="F33" i="45"/>
  <c r="G33" i="45"/>
  <c r="E34" i="45"/>
  <c r="F34" i="45"/>
  <c r="G34" i="45"/>
  <c r="E35" i="45"/>
  <c r="F35" i="45"/>
  <c r="G35" i="45"/>
  <c r="E36" i="45"/>
  <c r="F36" i="45"/>
  <c r="G36" i="45"/>
  <c r="E37" i="45"/>
  <c r="F37" i="45"/>
  <c r="G37" i="45"/>
  <c r="E38" i="45"/>
  <c r="F38" i="45"/>
  <c r="G38" i="45"/>
  <c r="E39" i="45"/>
  <c r="F39" i="45"/>
  <c r="G39" i="45"/>
  <c r="E40" i="45"/>
  <c r="F40" i="45"/>
  <c r="G40" i="45"/>
  <c r="E41" i="45"/>
  <c r="F41" i="45"/>
  <c r="G41" i="45"/>
  <c r="E42" i="45"/>
  <c r="F42" i="45"/>
  <c r="G42" i="45"/>
  <c r="E43" i="45"/>
  <c r="F43" i="45"/>
  <c r="G43" i="45"/>
  <c r="C44" i="45"/>
  <c r="E44" i="45"/>
  <c r="F44" i="45"/>
  <c r="G44" i="45"/>
  <c r="E45" i="45"/>
  <c r="F45" i="45"/>
  <c r="G45" i="45"/>
  <c r="E46" i="45"/>
  <c r="F46" i="45"/>
  <c r="G46" i="45"/>
  <c r="E47" i="45"/>
  <c r="F47" i="45"/>
  <c r="G47" i="45"/>
  <c r="E48" i="45"/>
  <c r="F48" i="45"/>
  <c r="G48" i="45"/>
  <c r="E49" i="45"/>
  <c r="F49" i="45"/>
  <c r="G49" i="45"/>
  <c r="E50" i="45"/>
  <c r="F50" i="45"/>
  <c r="G50" i="45"/>
  <c r="E51" i="45"/>
  <c r="F51" i="45"/>
  <c r="G51" i="45"/>
  <c r="E52" i="45"/>
  <c r="F52" i="45"/>
  <c r="G52" i="45"/>
  <c r="E53" i="45"/>
  <c r="F53" i="45"/>
  <c r="G53" i="45"/>
  <c r="E54" i="45"/>
  <c r="F54" i="45"/>
  <c r="G54" i="45"/>
  <c r="E55" i="45"/>
  <c r="F55" i="45"/>
  <c r="G55" i="45"/>
  <c r="E56" i="45"/>
  <c r="F56" i="45"/>
  <c r="G56" i="45"/>
  <c r="E57" i="45"/>
  <c r="F57" i="45"/>
  <c r="G57" i="45"/>
  <c r="E58" i="45"/>
  <c r="F58" i="45"/>
  <c r="G58" i="45"/>
  <c r="E59" i="45"/>
  <c r="F59" i="45"/>
  <c r="G59" i="45"/>
  <c r="E60" i="45"/>
  <c r="F60" i="45"/>
  <c r="G60" i="45"/>
  <c r="E61" i="45"/>
  <c r="F61" i="45"/>
  <c r="G61" i="45"/>
  <c r="E62" i="45"/>
  <c r="F62" i="45"/>
  <c r="G62" i="45"/>
  <c r="E63" i="45"/>
  <c r="F63" i="45"/>
  <c r="G63" i="45"/>
  <c r="E64" i="45"/>
  <c r="F64" i="45"/>
  <c r="G64" i="45"/>
  <c r="E65" i="45"/>
  <c r="F65" i="45"/>
  <c r="G65" i="45"/>
  <c r="E66" i="45"/>
  <c r="F66" i="45"/>
  <c r="G66" i="45"/>
  <c r="E67" i="45"/>
  <c r="F67" i="45"/>
  <c r="G67" i="45"/>
  <c r="E68" i="45"/>
  <c r="F68" i="45"/>
  <c r="G68" i="45"/>
  <c r="E69" i="45"/>
  <c r="F69" i="45"/>
  <c r="G69" i="45"/>
  <c r="E70" i="45"/>
  <c r="F70" i="45"/>
  <c r="G70" i="45"/>
  <c r="E71" i="45"/>
  <c r="F71" i="45"/>
  <c r="G71" i="45"/>
  <c r="E72" i="45"/>
  <c r="F72" i="45"/>
  <c r="G72" i="45"/>
  <c r="E73" i="45"/>
  <c r="F73" i="45"/>
  <c r="G73" i="45"/>
  <c r="E74" i="45"/>
  <c r="F74" i="45"/>
  <c r="G74" i="45"/>
  <c r="E75" i="45"/>
  <c r="F75" i="45"/>
  <c r="G75" i="45"/>
  <c r="E76" i="45"/>
  <c r="F76" i="45"/>
  <c r="G76" i="45"/>
  <c r="G106" i="45"/>
  <c r="E2" i="23"/>
  <c r="F2" i="23"/>
  <c r="G2" i="23"/>
  <c r="E3" i="23"/>
  <c r="F3" i="23"/>
  <c r="G3" i="23"/>
  <c r="E4" i="23"/>
  <c r="F4" i="23"/>
  <c r="G4" i="23"/>
  <c r="E5" i="23"/>
  <c r="F5" i="23"/>
  <c r="G5" i="23"/>
  <c r="E6" i="23"/>
  <c r="F6" i="23"/>
  <c r="G6" i="23"/>
  <c r="E7" i="23"/>
  <c r="F7" i="23"/>
  <c r="G7" i="23"/>
  <c r="E8" i="23"/>
  <c r="F8" i="23"/>
  <c r="G8" i="23"/>
  <c r="E9" i="23"/>
  <c r="F9" i="23"/>
  <c r="G9" i="23"/>
  <c r="E10" i="23"/>
  <c r="F10" i="23"/>
  <c r="G10" i="23"/>
  <c r="E11" i="23"/>
  <c r="F11" i="23"/>
  <c r="G11" i="23"/>
  <c r="E12" i="23"/>
  <c r="F12" i="23"/>
  <c r="G12" i="23"/>
  <c r="E13" i="23"/>
  <c r="F13" i="23"/>
  <c r="G13" i="23"/>
  <c r="E14" i="23"/>
  <c r="F14" i="23"/>
  <c r="G14" i="23"/>
  <c r="E15" i="23"/>
  <c r="F15" i="23"/>
  <c r="G15" i="23"/>
  <c r="E16" i="23"/>
  <c r="F16" i="23"/>
  <c r="G16" i="23"/>
  <c r="E17" i="23"/>
  <c r="F17" i="23"/>
  <c r="G17" i="23"/>
  <c r="E18" i="23"/>
  <c r="F18" i="23"/>
  <c r="G18" i="23"/>
  <c r="E19" i="23"/>
  <c r="F19" i="23"/>
  <c r="G19" i="23"/>
  <c r="E20" i="23"/>
  <c r="F20" i="23"/>
  <c r="G20" i="23"/>
  <c r="C21" i="23"/>
  <c r="E21" i="23"/>
  <c r="F21" i="23"/>
  <c r="G21" i="23"/>
  <c r="E22" i="23"/>
  <c r="F22" i="23"/>
  <c r="G22" i="23"/>
  <c r="E23" i="23"/>
  <c r="F23" i="23"/>
  <c r="G23" i="23"/>
  <c r="E24" i="23"/>
  <c r="F24" i="23"/>
  <c r="G24" i="23"/>
  <c r="E25" i="23"/>
  <c r="F25" i="23"/>
  <c r="G25" i="23"/>
  <c r="E26" i="23"/>
  <c r="F26" i="23"/>
  <c r="G26" i="23"/>
  <c r="E27" i="23"/>
  <c r="F27" i="23"/>
  <c r="G27" i="23"/>
  <c r="E28" i="23"/>
  <c r="F28" i="23"/>
  <c r="G28" i="23"/>
  <c r="C29" i="23"/>
  <c r="E29" i="23"/>
  <c r="F29" i="23"/>
  <c r="G29" i="23"/>
  <c r="E30" i="23"/>
  <c r="F30" i="23"/>
  <c r="G30" i="23"/>
  <c r="E31" i="23"/>
  <c r="F31" i="23"/>
  <c r="G31" i="23"/>
  <c r="E32" i="23"/>
  <c r="F32" i="23"/>
  <c r="G32" i="23"/>
  <c r="E33" i="23"/>
  <c r="F33" i="23"/>
  <c r="G33" i="23"/>
  <c r="E34" i="23"/>
  <c r="F34" i="23"/>
  <c r="G34" i="23"/>
  <c r="E35" i="23"/>
  <c r="F35" i="23"/>
  <c r="G35" i="23"/>
  <c r="E36" i="23"/>
  <c r="F36" i="23"/>
  <c r="G36" i="23"/>
  <c r="E37" i="23"/>
  <c r="F37" i="23"/>
  <c r="G37" i="23"/>
  <c r="E38" i="23"/>
  <c r="F38" i="23"/>
  <c r="G38" i="23"/>
  <c r="E39" i="23"/>
  <c r="F39" i="23"/>
  <c r="G39" i="23"/>
  <c r="E40" i="23"/>
  <c r="F40" i="23"/>
  <c r="G40" i="23"/>
  <c r="E41" i="23"/>
  <c r="F41" i="23"/>
  <c r="G41" i="23"/>
  <c r="E42" i="23"/>
  <c r="F42" i="23"/>
  <c r="G42" i="23"/>
  <c r="E43" i="23"/>
  <c r="F43" i="23"/>
  <c r="G43" i="23"/>
  <c r="E44" i="23"/>
  <c r="F44" i="23"/>
  <c r="G44" i="23"/>
  <c r="E45" i="23"/>
  <c r="F45" i="23"/>
  <c r="G45" i="23"/>
  <c r="E46" i="23"/>
  <c r="F46" i="23"/>
  <c r="G46" i="23"/>
  <c r="E47" i="23"/>
  <c r="F47" i="23"/>
  <c r="G47" i="23"/>
  <c r="E48" i="23"/>
  <c r="F48" i="23"/>
  <c r="G48" i="23"/>
  <c r="E49" i="23"/>
  <c r="F49" i="23"/>
  <c r="G49" i="23"/>
  <c r="E50" i="23"/>
  <c r="F50" i="23"/>
  <c r="G50" i="23"/>
  <c r="E51" i="23"/>
  <c r="F51" i="23"/>
  <c r="G51" i="23"/>
  <c r="E52" i="23"/>
  <c r="F52" i="23"/>
  <c r="G52" i="23"/>
  <c r="E53" i="23"/>
  <c r="F53" i="23"/>
  <c r="G53" i="23"/>
  <c r="E54" i="23"/>
  <c r="F54" i="23"/>
  <c r="G54" i="23"/>
  <c r="E55" i="23"/>
  <c r="F55" i="23"/>
  <c r="G55" i="23"/>
  <c r="E56" i="23"/>
  <c r="F56" i="23"/>
  <c r="G56" i="23"/>
  <c r="E57" i="23"/>
  <c r="F57" i="23"/>
  <c r="G57" i="23"/>
  <c r="E58" i="23"/>
  <c r="F58" i="23"/>
  <c r="G58" i="23"/>
  <c r="E59" i="23"/>
  <c r="F59" i="23"/>
  <c r="G59" i="23"/>
  <c r="E60" i="23"/>
  <c r="F60" i="23"/>
  <c r="G60" i="23"/>
  <c r="C61" i="23"/>
  <c r="E61" i="23"/>
  <c r="F61" i="23"/>
  <c r="G61" i="23"/>
  <c r="E62" i="23"/>
  <c r="F62" i="23"/>
  <c r="G62" i="23"/>
  <c r="E63" i="23"/>
  <c r="F63" i="23"/>
  <c r="G63" i="23"/>
  <c r="E64" i="23"/>
  <c r="F64" i="23"/>
  <c r="G64" i="23"/>
  <c r="E65" i="23"/>
  <c r="F65" i="23"/>
  <c r="G65" i="23"/>
  <c r="E66" i="23"/>
  <c r="F66" i="23"/>
  <c r="G66" i="23"/>
  <c r="C67" i="23"/>
  <c r="B67" i="23"/>
  <c r="E67" i="23"/>
  <c r="F67" i="23"/>
  <c r="G67" i="23"/>
  <c r="E68" i="23"/>
  <c r="F68" i="23"/>
  <c r="G68" i="23"/>
  <c r="E69" i="23"/>
  <c r="F69" i="23"/>
  <c r="G69" i="23"/>
  <c r="E70" i="23"/>
  <c r="F70" i="23"/>
  <c r="G70" i="23"/>
  <c r="E71" i="23"/>
  <c r="F71" i="23"/>
  <c r="G71" i="23"/>
  <c r="E72" i="23"/>
  <c r="F72" i="23"/>
  <c r="G72" i="23"/>
  <c r="E73" i="23"/>
  <c r="F73" i="23"/>
  <c r="G73" i="23"/>
  <c r="E74" i="23"/>
  <c r="F74" i="23"/>
  <c r="G74" i="23"/>
  <c r="E75" i="23"/>
  <c r="F75" i="23"/>
  <c r="G75" i="23"/>
  <c r="E76" i="23"/>
  <c r="F76" i="23"/>
  <c r="G76" i="23"/>
  <c r="E77" i="23"/>
  <c r="F77" i="23"/>
  <c r="G77" i="23"/>
  <c r="E78" i="23"/>
  <c r="F78" i="23"/>
  <c r="G78" i="23"/>
  <c r="E79" i="23"/>
  <c r="F79" i="23"/>
  <c r="G79" i="23"/>
  <c r="E80" i="23"/>
  <c r="F80" i="23"/>
  <c r="G80" i="23"/>
  <c r="E81" i="23"/>
  <c r="F81" i="23"/>
  <c r="G81" i="23"/>
  <c r="G106" i="23"/>
  <c r="E2" i="25"/>
  <c r="F2" i="25"/>
  <c r="G2" i="25"/>
  <c r="E3" i="25"/>
  <c r="F3" i="25"/>
  <c r="G3" i="25"/>
  <c r="E4" i="25"/>
  <c r="F4" i="25"/>
  <c r="G4" i="25"/>
  <c r="E5" i="25"/>
  <c r="F5" i="25"/>
  <c r="G5" i="25"/>
  <c r="E6" i="25"/>
  <c r="F6" i="25"/>
  <c r="G6" i="25"/>
  <c r="E7" i="25"/>
  <c r="F7" i="25"/>
  <c r="G7" i="25"/>
  <c r="E8" i="25"/>
  <c r="F8" i="25"/>
  <c r="G8" i="25"/>
  <c r="E9" i="25"/>
  <c r="F9" i="25"/>
  <c r="G9" i="25"/>
  <c r="E10" i="25"/>
  <c r="F10" i="25"/>
  <c r="G10" i="25"/>
  <c r="E11" i="25"/>
  <c r="F11" i="25"/>
  <c r="G11" i="25"/>
  <c r="E12" i="25"/>
  <c r="F12" i="25"/>
  <c r="G12" i="25"/>
  <c r="E13" i="25"/>
  <c r="F13" i="25"/>
  <c r="G13" i="25"/>
  <c r="E14" i="25"/>
  <c r="F14" i="25"/>
  <c r="G14" i="25"/>
  <c r="E15" i="25"/>
  <c r="F15" i="25"/>
  <c r="G15" i="25"/>
  <c r="E16" i="25"/>
  <c r="F16" i="25"/>
  <c r="G16" i="25"/>
  <c r="E17" i="25"/>
  <c r="F17" i="25"/>
  <c r="G17" i="25"/>
  <c r="E18" i="25"/>
  <c r="F18" i="25"/>
  <c r="G18" i="25"/>
  <c r="E19" i="25"/>
  <c r="F19" i="25"/>
  <c r="G19" i="25"/>
  <c r="E20" i="25"/>
  <c r="F20" i="25"/>
  <c r="G20" i="25"/>
  <c r="E21" i="25"/>
  <c r="F21" i="25"/>
  <c r="G21" i="25"/>
  <c r="E22" i="25"/>
  <c r="F22" i="25"/>
  <c r="G22" i="25"/>
  <c r="E23" i="25"/>
  <c r="F23" i="25"/>
  <c r="G23" i="25"/>
  <c r="E24" i="25"/>
  <c r="F24" i="25"/>
  <c r="G24" i="25"/>
  <c r="E25" i="25"/>
  <c r="F25" i="25"/>
  <c r="G25" i="25"/>
  <c r="E26" i="25"/>
  <c r="F26" i="25"/>
  <c r="G26" i="25"/>
  <c r="E27" i="25"/>
  <c r="F27" i="25"/>
  <c r="G27" i="25"/>
  <c r="E28" i="25"/>
  <c r="F28" i="25"/>
  <c r="G28" i="25"/>
  <c r="E29" i="25"/>
  <c r="F29" i="25"/>
  <c r="G29" i="25"/>
  <c r="E30" i="25"/>
  <c r="F30" i="25"/>
  <c r="G30" i="25"/>
  <c r="E31" i="25"/>
  <c r="F31" i="25"/>
  <c r="G31" i="25"/>
  <c r="E32" i="25"/>
  <c r="F32" i="25"/>
  <c r="G32" i="25"/>
  <c r="E33" i="25"/>
  <c r="F33" i="25"/>
  <c r="G33" i="25"/>
  <c r="E34" i="25"/>
  <c r="F34" i="25"/>
  <c r="G34" i="25"/>
  <c r="C35" i="25"/>
  <c r="E35" i="25"/>
  <c r="F35" i="25"/>
  <c r="G35" i="25"/>
  <c r="E36" i="25"/>
  <c r="F36" i="25"/>
  <c r="G36" i="25"/>
  <c r="E37" i="25"/>
  <c r="F37" i="25"/>
  <c r="G37" i="25"/>
  <c r="E38" i="25"/>
  <c r="F38" i="25"/>
  <c r="G38" i="25"/>
  <c r="E39" i="25"/>
  <c r="F39" i="25"/>
  <c r="G39" i="25"/>
  <c r="E40" i="25"/>
  <c r="F40" i="25"/>
  <c r="G40" i="25"/>
  <c r="E41" i="25"/>
  <c r="F41" i="25"/>
  <c r="G41" i="25"/>
  <c r="E42" i="25"/>
  <c r="F42" i="25"/>
  <c r="G42" i="25"/>
  <c r="E43" i="25"/>
  <c r="F43" i="25"/>
  <c r="G43" i="25"/>
  <c r="C44" i="25"/>
  <c r="E44" i="25"/>
  <c r="F44" i="25"/>
  <c r="G44" i="25"/>
  <c r="C45" i="25"/>
  <c r="E45" i="25"/>
  <c r="F45" i="25"/>
  <c r="G45" i="25"/>
  <c r="E46" i="25"/>
  <c r="F46" i="25"/>
  <c r="G46" i="25"/>
  <c r="E47" i="25"/>
  <c r="F47" i="25"/>
  <c r="G47" i="25"/>
  <c r="C48" i="25"/>
  <c r="E48" i="25"/>
  <c r="F48" i="25"/>
  <c r="G48" i="25"/>
  <c r="E49" i="25"/>
  <c r="F49" i="25"/>
  <c r="G49" i="25"/>
  <c r="E50" i="25"/>
  <c r="F50" i="25"/>
  <c r="G50" i="25"/>
  <c r="E51" i="25"/>
  <c r="F51" i="25"/>
  <c r="G51" i="25"/>
  <c r="E52" i="25"/>
  <c r="F52" i="25"/>
  <c r="G52" i="25"/>
  <c r="E53" i="25"/>
  <c r="F53" i="25"/>
  <c r="G53" i="25"/>
  <c r="E54" i="25"/>
  <c r="F54" i="25"/>
  <c r="G54" i="25"/>
  <c r="E55" i="25"/>
  <c r="F55" i="25"/>
  <c r="G55" i="25"/>
  <c r="E56" i="25"/>
  <c r="F56" i="25"/>
  <c r="G56" i="25"/>
  <c r="E57" i="25"/>
  <c r="F57" i="25"/>
  <c r="G57" i="25"/>
  <c r="E58" i="25"/>
  <c r="F58" i="25"/>
  <c r="G58" i="25"/>
  <c r="E59" i="25"/>
  <c r="F59" i="25"/>
  <c r="G59" i="25"/>
  <c r="E60" i="25"/>
  <c r="F60" i="25"/>
  <c r="G60" i="25"/>
  <c r="E61" i="25"/>
  <c r="F61" i="25"/>
  <c r="G61" i="25"/>
  <c r="E62" i="25"/>
  <c r="F62" i="25"/>
  <c r="G62" i="25"/>
  <c r="E63" i="25"/>
  <c r="F63" i="25"/>
  <c r="G63" i="25"/>
  <c r="E64" i="25"/>
  <c r="F64" i="25"/>
  <c r="G64" i="25"/>
  <c r="C65" i="25"/>
  <c r="E65" i="25"/>
  <c r="F65" i="25"/>
  <c r="G65" i="25"/>
  <c r="E66" i="25"/>
  <c r="F66" i="25"/>
  <c r="G66" i="25"/>
  <c r="E67" i="25"/>
  <c r="F67" i="25"/>
  <c r="G67" i="25"/>
  <c r="E68" i="25"/>
  <c r="F68" i="25"/>
  <c r="G68" i="25"/>
  <c r="E69" i="25"/>
  <c r="F69" i="25"/>
  <c r="G69" i="25"/>
  <c r="E70" i="25"/>
  <c r="F70" i="25"/>
  <c r="G70" i="25"/>
  <c r="E71" i="25"/>
  <c r="F71" i="25"/>
  <c r="G71" i="25"/>
  <c r="E72" i="25"/>
  <c r="F72" i="25"/>
  <c r="G72" i="25"/>
  <c r="E73" i="25"/>
  <c r="F73" i="25"/>
  <c r="G73" i="25"/>
  <c r="E74" i="25"/>
  <c r="F74" i="25"/>
  <c r="G74" i="25"/>
  <c r="E75" i="25"/>
  <c r="F75" i="25"/>
  <c r="G75" i="25"/>
  <c r="E76" i="25"/>
  <c r="F76" i="25"/>
  <c r="G76" i="25"/>
  <c r="G106" i="25"/>
  <c r="E2" i="24"/>
  <c r="F2" i="24"/>
  <c r="G2" i="24"/>
  <c r="E3" i="24"/>
  <c r="F3" i="24"/>
  <c r="G3" i="24"/>
  <c r="E4" i="24"/>
  <c r="F4" i="24"/>
  <c r="G4" i="24"/>
  <c r="C5" i="24"/>
  <c r="E5" i="24"/>
  <c r="F5" i="24"/>
  <c r="G5" i="24"/>
  <c r="C6" i="24"/>
  <c r="E6" i="24"/>
  <c r="F6" i="24"/>
  <c r="G6" i="24"/>
  <c r="E7" i="24"/>
  <c r="F7" i="24"/>
  <c r="G7" i="24"/>
  <c r="E8" i="24"/>
  <c r="F8" i="24"/>
  <c r="G8" i="24"/>
  <c r="E9" i="24"/>
  <c r="F9" i="24"/>
  <c r="G9" i="24"/>
  <c r="E10" i="24"/>
  <c r="F10" i="24"/>
  <c r="G10" i="24"/>
  <c r="E11" i="24"/>
  <c r="F11" i="24"/>
  <c r="G11" i="24"/>
  <c r="E12" i="24"/>
  <c r="F12" i="24"/>
  <c r="G12" i="24"/>
  <c r="E13" i="24"/>
  <c r="F13" i="24"/>
  <c r="G13" i="24"/>
  <c r="E14" i="24"/>
  <c r="F14" i="24"/>
  <c r="G14" i="24"/>
  <c r="E15" i="24"/>
  <c r="F15" i="24"/>
  <c r="G15" i="24"/>
  <c r="C16" i="24"/>
  <c r="E16" i="24"/>
  <c r="F16" i="24"/>
  <c r="G16" i="24"/>
  <c r="E17" i="24"/>
  <c r="F17" i="24"/>
  <c r="G17" i="24"/>
  <c r="E18" i="24"/>
  <c r="F18" i="24"/>
  <c r="G18" i="24"/>
  <c r="E19" i="24"/>
  <c r="F19" i="24"/>
  <c r="G19" i="24"/>
  <c r="E20" i="24"/>
  <c r="F20" i="24"/>
  <c r="G20" i="24"/>
  <c r="E21" i="24"/>
  <c r="F21" i="24"/>
  <c r="G21" i="24"/>
  <c r="E22" i="24"/>
  <c r="F22" i="24"/>
  <c r="G22" i="24"/>
  <c r="E23" i="24"/>
  <c r="F23" i="24"/>
  <c r="G23" i="24"/>
  <c r="E24" i="24"/>
  <c r="F24" i="24"/>
  <c r="G24" i="24"/>
  <c r="E25" i="24"/>
  <c r="F25" i="24"/>
  <c r="G25" i="24"/>
  <c r="E26" i="24"/>
  <c r="F26" i="24"/>
  <c r="G26" i="24"/>
  <c r="E27" i="24"/>
  <c r="F27" i="24"/>
  <c r="G27" i="24"/>
  <c r="E28" i="24"/>
  <c r="F28" i="24"/>
  <c r="G28" i="24"/>
  <c r="E29" i="24"/>
  <c r="F29" i="24"/>
  <c r="G29" i="24"/>
  <c r="E30" i="24"/>
  <c r="F30" i="24"/>
  <c r="G30" i="24"/>
  <c r="E31" i="24"/>
  <c r="F31" i="24"/>
  <c r="G31" i="24"/>
  <c r="E32" i="24"/>
  <c r="F32" i="24"/>
  <c r="G32" i="24"/>
  <c r="C33" i="24"/>
  <c r="E33" i="24"/>
  <c r="F33" i="24"/>
  <c r="G33" i="24"/>
  <c r="E34" i="24"/>
  <c r="F34" i="24"/>
  <c r="G34" i="24"/>
  <c r="E35" i="24"/>
  <c r="F35" i="24"/>
  <c r="G35" i="24"/>
  <c r="E36" i="24"/>
  <c r="F36" i="24"/>
  <c r="G36" i="24"/>
  <c r="E37" i="24"/>
  <c r="F37" i="24"/>
  <c r="G37" i="24"/>
  <c r="E38" i="24"/>
  <c r="F38" i="24"/>
  <c r="G38" i="24"/>
  <c r="E39" i="24"/>
  <c r="F39" i="24"/>
  <c r="G39" i="24"/>
  <c r="E40" i="24"/>
  <c r="F40" i="24"/>
  <c r="G40" i="24"/>
  <c r="E41" i="24"/>
  <c r="F41" i="24"/>
  <c r="G41" i="24"/>
  <c r="E42" i="24"/>
  <c r="F42" i="24"/>
  <c r="G42" i="24"/>
  <c r="E43" i="24"/>
  <c r="F43" i="24"/>
  <c r="G43" i="24"/>
  <c r="E44" i="24"/>
  <c r="F44" i="24"/>
  <c r="G44" i="24"/>
  <c r="E45" i="24"/>
  <c r="F45" i="24"/>
  <c r="G45" i="24"/>
  <c r="E46" i="24"/>
  <c r="F46" i="24"/>
  <c r="G46" i="24"/>
  <c r="E47" i="24"/>
  <c r="F47" i="24"/>
  <c r="G47" i="24"/>
  <c r="E48" i="24"/>
  <c r="F48" i="24"/>
  <c r="G48" i="24"/>
  <c r="E49" i="24"/>
  <c r="F49" i="24"/>
  <c r="G49" i="24"/>
  <c r="E50" i="24"/>
  <c r="F50" i="24"/>
  <c r="G50" i="24"/>
  <c r="E51" i="24"/>
  <c r="F51" i="24"/>
  <c r="G51" i="24"/>
  <c r="E52" i="24"/>
  <c r="F52" i="24"/>
  <c r="G52" i="24"/>
  <c r="E53" i="24"/>
  <c r="F53" i="24"/>
  <c r="G53" i="24"/>
  <c r="E54" i="24"/>
  <c r="F54" i="24"/>
  <c r="G54" i="24"/>
  <c r="E55" i="24"/>
  <c r="F55" i="24"/>
  <c r="G55" i="24"/>
  <c r="E56" i="24"/>
  <c r="F56" i="24"/>
  <c r="G56" i="24"/>
  <c r="E57" i="24"/>
  <c r="F57" i="24"/>
  <c r="G57" i="24"/>
  <c r="E58" i="24"/>
  <c r="F58" i="24"/>
  <c r="G58" i="24"/>
  <c r="E59" i="24"/>
  <c r="F59" i="24"/>
  <c r="G59" i="24"/>
  <c r="E60" i="24"/>
  <c r="F60" i="24"/>
  <c r="G60" i="24"/>
  <c r="E61" i="24"/>
  <c r="F61" i="24"/>
  <c r="G61" i="24"/>
  <c r="E62" i="24"/>
  <c r="F62" i="24"/>
  <c r="G62" i="24"/>
  <c r="E63" i="24"/>
  <c r="F63" i="24"/>
  <c r="G63" i="24"/>
  <c r="E64" i="24"/>
  <c r="F64" i="24"/>
  <c r="G64" i="24"/>
  <c r="C65" i="24"/>
  <c r="B65" i="24"/>
  <c r="E65" i="24"/>
  <c r="F65" i="24"/>
  <c r="G65" i="24"/>
  <c r="E66" i="24"/>
  <c r="F66" i="24"/>
  <c r="G66" i="24"/>
  <c r="E67" i="24"/>
  <c r="F67" i="24"/>
  <c r="G67" i="24"/>
  <c r="E68" i="24"/>
  <c r="F68" i="24"/>
  <c r="G68" i="24"/>
  <c r="E69" i="24"/>
  <c r="F69" i="24"/>
  <c r="G69" i="24"/>
  <c r="E70" i="24"/>
  <c r="F70" i="24"/>
  <c r="G70" i="24"/>
  <c r="E71" i="24"/>
  <c r="F71" i="24"/>
  <c r="G71" i="24"/>
  <c r="E72" i="24"/>
  <c r="F72" i="24"/>
  <c r="G72" i="24"/>
  <c r="E73" i="24"/>
  <c r="F73" i="24"/>
  <c r="G73" i="24"/>
  <c r="E74" i="24"/>
  <c r="F74" i="24"/>
  <c r="G74" i="24"/>
  <c r="E75" i="24"/>
  <c r="F75" i="24"/>
  <c r="G75" i="24"/>
  <c r="E76" i="24"/>
  <c r="F76" i="24"/>
  <c r="G76" i="24"/>
  <c r="G106" i="24"/>
  <c r="E2" i="28"/>
  <c r="F2" i="28"/>
  <c r="G2" i="28"/>
  <c r="E3" i="28"/>
  <c r="F3" i="28"/>
  <c r="G3" i="28"/>
  <c r="E4" i="28"/>
  <c r="F4" i="28"/>
  <c r="G4" i="28"/>
  <c r="E5" i="28"/>
  <c r="F5" i="28"/>
  <c r="G5" i="28"/>
  <c r="E6" i="28"/>
  <c r="F6" i="28"/>
  <c r="G6" i="28"/>
  <c r="E7" i="28"/>
  <c r="F7" i="28"/>
  <c r="G7" i="28"/>
  <c r="E8" i="28"/>
  <c r="F8" i="28"/>
  <c r="G8" i="28"/>
  <c r="E9" i="28"/>
  <c r="F9" i="28"/>
  <c r="G9" i="28"/>
  <c r="E10" i="28"/>
  <c r="F10" i="28"/>
  <c r="G10" i="28"/>
  <c r="E11" i="28"/>
  <c r="F11" i="28"/>
  <c r="G11" i="28"/>
  <c r="E12" i="28"/>
  <c r="F12" i="28"/>
  <c r="G12" i="28"/>
  <c r="E13" i="28"/>
  <c r="F13" i="28"/>
  <c r="G13" i="28"/>
  <c r="E14" i="28"/>
  <c r="F14" i="28"/>
  <c r="G14" i="28"/>
  <c r="E15" i="28"/>
  <c r="F15" i="28"/>
  <c r="G15" i="28"/>
  <c r="E16" i="28"/>
  <c r="F16" i="28"/>
  <c r="G16" i="28"/>
  <c r="E17" i="28"/>
  <c r="F17" i="28"/>
  <c r="G17" i="28"/>
  <c r="E18" i="28"/>
  <c r="F18" i="28"/>
  <c r="G18" i="28"/>
  <c r="E19" i="28"/>
  <c r="F19" i="28"/>
  <c r="G19" i="28"/>
  <c r="E20" i="28"/>
  <c r="F20" i="28"/>
  <c r="G20" i="28"/>
  <c r="E21" i="28"/>
  <c r="F21" i="28"/>
  <c r="G21" i="28"/>
  <c r="E22" i="28"/>
  <c r="F22" i="28"/>
  <c r="G22" i="28"/>
  <c r="E23" i="28"/>
  <c r="F23" i="28"/>
  <c r="G23" i="28"/>
  <c r="E24" i="28"/>
  <c r="F24" i="28"/>
  <c r="G24" i="28"/>
  <c r="E25" i="28"/>
  <c r="F25" i="28"/>
  <c r="G25" i="28"/>
  <c r="E26" i="28"/>
  <c r="F26" i="28"/>
  <c r="G26" i="28"/>
  <c r="E27" i="28"/>
  <c r="F27" i="28"/>
  <c r="G27" i="28"/>
  <c r="E28" i="28"/>
  <c r="F28" i="28"/>
  <c r="G28" i="28"/>
  <c r="E29" i="28"/>
  <c r="F29" i="28"/>
  <c r="G29" i="28"/>
  <c r="E30" i="28"/>
  <c r="F30" i="28"/>
  <c r="G30" i="28"/>
  <c r="E31" i="28"/>
  <c r="F31" i="28"/>
  <c r="G31" i="28"/>
  <c r="E32" i="28"/>
  <c r="F32" i="28"/>
  <c r="G32" i="28"/>
  <c r="E33" i="28"/>
  <c r="F33" i="28"/>
  <c r="G33" i="28"/>
  <c r="E34" i="28"/>
  <c r="F34" i="28"/>
  <c r="G34" i="28"/>
  <c r="E35" i="28"/>
  <c r="F35" i="28"/>
  <c r="G35" i="28"/>
  <c r="E36" i="28"/>
  <c r="F36" i="28"/>
  <c r="G36" i="28"/>
  <c r="E37" i="28"/>
  <c r="F37" i="28"/>
  <c r="G37" i="28"/>
  <c r="E38" i="28"/>
  <c r="F38" i="28"/>
  <c r="G38" i="28"/>
  <c r="E39" i="28"/>
  <c r="F39" i="28"/>
  <c r="G39" i="28"/>
  <c r="E40" i="28"/>
  <c r="F40" i="28"/>
  <c r="G40" i="28"/>
  <c r="E41" i="28"/>
  <c r="F41" i="28"/>
  <c r="G41" i="28"/>
  <c r="E42" i="28"/>
  <c r="F42" i="28"/>
  <c r="G42" i="28"/>
  <c r="E43" i="28"/>
  <c r="F43" i="28"/>
  <c r="G43" i="28"/>
  <c r="E44" i="28"/>
  <c r="F44" i="28"/>
  <c r="G44" i="28"/>
  <c r="C45" i="28"/>
  <c r="E45" i="28"/>
  <c r="F45" i="28"/>
  <c r="G45" i="28"/>
  <c r="E46" i="28"/>
  <c r="F46" i="28"/>
  <c r="G46" i="28"/>
  <c r="E47" i="28"/>
  <c r="F47" i="28"/>
  <c r="G47" i="28"/>
  <c r="E48" i="28"/>
  <c r="F48" i="28"/>
  <c r="G48" i="28"/>
  <c r="E49" i="28"/>
  <c r="F49" i="28"/>
  <c r="G49" i="28"/>
  <c r="E50" i="28"/>
  <c r="F50" i="28"/>
  <c r="G50" i="28"/>
  <c r="E51" i="28"/>
  <c r="F51" i="28"/>
  <c r="G51" i="28"/>
  <c r="E52" i="28"/>
  <c r="F52" i="28"/>
  <c r="G52" i="28"/>
  <c r="E53" i="28"/>
  <c r="F53" i="28"/>
  <c r="G53" i="28"/>
  <c r="E54" i="28"/>
  <c r="F54" i="28"/>
  <c r="G54" i="28"/>
  <c r="E55" i="28"/>
  <c r="F55" i="28"/>
  <c r="G55" i="28"/>
  <c r="E56" i="28"/>
  <c r="F56" i="28"/>
  <c r="G56" i="28"/>
  <c r="E57" i="28"/>
  <c r="F57" i="28"/>
  <c r="G57" i="28"/>
  <c r="E58" i="28"/>
  <c r="F58" i="28"/>
  <c r="G58" i="28"/>
  <c r="E59" i="28"/>
  <c r="F59" i="28"/>
  <c r="G59" i="28"/>
  <c r="E60" i="28"/>
  <c r="F60" i="28"/>
  <c r="G60" i="28"/>
  <c r="E61" i="28"/>
  <c r="F61" i="28"/>
  <c r="G61" i="28"/>
  <c r="E62" i="28"/>
  <c r="F62" i="28"/>
  <c r="G62" i="28"/>
  <c r="E63" i="28"/>
  <c r="F63" i="28"/>
  <c r="G63" i="28"/>
  <c r="E64" i="28"/>
  <c r="F64" i="28"/>
  <c r="G64" i="28"/>
  <c r="E65" i="28"/>
  <c r="F65" i="28"/>
  <c r="G65" i="28"/>
  <c r="E66" i="28"/>
  <c r="F66" i="28"/>
  <c r="G66" i="28"/>
  <c r="E67" i="28"/>
  <c r="F67" i="28"/>
  <c r="G67" i="28"/>
  <c r="E68" i="28"/>
  <c r="F68" i="28"/>
  <c r="G68" i="28"/>
  <c r="E69" i="28"/>
  <c r="F69" i="28"/>
  <c r="G69" i="28"/>
  <c r="E70" i="28"/>
  <c r="F70" i="28"/>
  <c r="G70" i="28"/>
  <c r="E71" i="28"/>
  <c r="F71" i="28"/>
  <c r="G71" i="28"/>
  <c r="C72" i="28"/>
  <c r="E72" i="28"/>
  <c r="F72" i="28"/>
  <c r="G72" i="28"/>
  <c r="E73" i="28"/>
  <c r="F73" i="28"/>
  <c r="G73" i="28"/>
  <c r="E74" i="28"/>
  <c r="F74" i="28"/>
  <c r="G74" i="28"/>
  <c r="E75" i="28"/>
  <c r="F75" i="28"/>
  <c r="G75" i="28"/>
  <c r="E76" i="28"/>
  <c r="F76" i="28"/>
  <c r="G76" i="28"/>
  <c r="E77" i="28"/>
  <c r="F77" i="28"/>
  <c r="G77" i="28"/>
  <c r="E78" i="28"/>
  <c r="F78" i="28"/>
  <c r="G78" i="28"/>
  <c r="E79" i="28"/>
  <c r="F79" i="28"/>
  <c r="G79" i="28"/>
  <c r="G106" i="28"/>
  <c r="E2" i="3"/>
  <c r="F2" i="3"/>
  <c r="G2" i="3"/>
  <c r="E3" i="3"/>
  <c r="F3" i="3"/>
  <c r="G3" i="3"/>
  <c r="E4" i="3"/>
  <c r="F4" i="3"/>
  <c r="G4" i="3"/>
  <c r="E5" i="3"/>
  <c r="F5" i="3"/>
  <c r="G5" i="3"/>
  <c r="E6" i="3"/>
  <c r="F6" i="3"/>
  <c r="G6" i="3"/>
  <c r="E7" i="3"/>
  <c r="F7" i="3"/>
  <c r="G7" i="3"/>
  <c r="E8" i="3"/>
  <c r="F8" i="3"/>
  <c r="G8" i="3"/>
  <c r="E9" i="3"/>
  <c r="F9" i="3"/>
  <c r="G9" i="3"/>
  <c r="E10" i="3"/>
  <c r="F10" i="3"/>
  <c r="G10" i="3"/>
  <c r="E11" i="3"/>
  <c r="F11" i="3"/>
  <c r="G11" i="3"/>
  <c r="E12" i="3"/>
  <c r="F12" i="3"/>
  <c r="G12" i="3"/>
  <c r="E13" i="3"/>
  <c r="F13" i="3"/>
  <c r="G13" i="3"/>
  <c r="E14" i="3"/>
  <c r="F14" i="3"/>
  <c r="G14" i="3"/>
  <c r="E15" i="3"/>
  <c r="F15" i="3"/>
  <c r="G15" i="3"/>
  <c r="E16" i="3"/>
  <c r="F16" i="3"/>
  <c r="G16" i="3"/>
  <c r="E17" i="3"/>
  <c r="F17" i="3"/>
  <c r="G17" i="3"/>
  <c r="E18" i="3"/>
  <c r="F18" i="3"/>
  <c r="G18" i="3"/>
  <c r="E19" i="3"/>
  <c r="F19" i="3"/>
  <c r="G19" i="3"/>
  <c r="E20" i="3"/>
  <c r="F20" i="3"/>
  <c r="G20" i="3"/>
  <c r="E21" i="3"/>
  <c r="F21" i="3"/>
  <c r="G21" i="3"/>
  <c r="E22" i="3"/>
  <c r="F22" i="3"/>
  <c r="G22" i="3"/>
  <c r="E23" i="3"/>
  <c r="F23" i="3"/>
  <c r="G23" i="3"/>
  <c r="E24" i="3"/>
  <c r="F24" i="3"/>
  <c r="G24" i="3"/>
  <c r="E25" i="3"/>
  <c r="F25" i="3"/>
  <c r="G25" i="3"/>
  <c r="E26" i="3"/>
  <c r="F26" i="3"/>
  <c r="G26" i="3"/>
  <c r="E27" i="3"/>
  <c r="F27" i="3"/>
  <c r="G27" i="3"/>
  <c r="E28" i="3"/>
  <c r="F28" i="3"/>
  <c r="G28" i="3"/>
  <c r="B29" i="3"/>
  <c r="E29" i="3"/>
  <c r="F29" i="3"/>
  <c r="G29" i="3"/>
  <c r="E30" i="3"/>
  <c r="F30" i="3"/>
  <c r="G30" i="3"/>
  <c r="E31" i="3"/>
  <c r="F31" i="3"/>
  <c r="G31" i="3"/>
  <c r="E32" i="3"/>
  <c r="F32" i="3"/>
  <c r="G32" i="3"/>
  <c r="E33" i="3"/>
  <c r="F33" i="3"/>
  <c r="G33" i="3"/>
  <c r="E34" i="3"/>
  <c r="F34" i="3"/>
  <c r="G34" i="3"/>
  <c r="E35" i="3"/>
  <c r="F35" i="3"/>
  <c r="G35" i="3"/>
  <c r="E36" i="3"/>
  <c r="F36" i="3"/>
  <c r="G36" i="3"/>
  <c r="E37" i="3"/>
  <c r="F37" i="3"/>
  <c r="G37" i="3"/>
  <c r="E38" i="3"/>
  <c r="F38" i="3"/>
  <c r="G38" i="3"/>
  <c r="C39" i="3"/>
  <c r="E39" i="3"/>
  <c r="F39" i="3"/>
  <c r="G39" i="3"/>
  <c r="E40" i="3"/>
  <c r="F40" i="3"/>
  <c r="G40" i="3"/>
  <c r="E41" i="3"/>
  <c r="F41" i="3"/>
  <c r="G41" i="3"/>
  <c r="E42" i="3"/>
  <c r="F42" i="3"/>
  <c r="G42" i="3"/>
  <c r="E43" i="3"/>
  <c r="F43" i="3"/>
  <c r="G43" i="3"/>
  <c r="E44" i="3"/>
  <c r="F44" i="3"/>
  <c r="G44" i="3"/>
  <c r="E45" i="3"/>
  <c r="F45" i="3"/>
  <c r="G45" i="3"/>
  <c r="E46" i="3"/>
  <c r="F46" i="3"/>
  <c r="G46" i="3"/>
  <c r="E47" i="3"/>
  <c r="F47" i="3"/>
  <c r="G47" i="3"/>
  <c r="E48" i="3"/>
  <c r="F48" i="3"/>
  <c r="G48" i="3"/>
  <c r="E49" i="3"/>
  <c r="F49" i="3"/>
  <c r="G49" i="3"/>
  <c r="E50" i="3"/>
  <c r="F50" i="3"/>
  <c r="G50" i="3"/>
  <c r="E51" i="3"/>
  <c r="F51" i="3"/>
  <c r="G51" i="3"/>
  <c r="E52" i="3"/>
  <c r="F52" i="3"/>
  <c r="G52" i="3"/>
  <c r="E53" i="3"/>
  <c r="F53" i="3"/>
  <c r="G53" i="3"/>
  <c r="E54" i="3"/>
  <c r="F54" i="3"/>
  <c r="G54" i="3"/>
  <c r="E55" i="3"/>
  <c r="F55" i="3"/>
  <c r="G55" i="3"/>
  <c r="E56" i="3"/>
  <c r="F56" i="3"/>
  <c r="G56" i="3"/>
  <c r="C57" i="3"/>
  <c r="E57" i="3"/>
  <c r="F57" i="3"/>
  <c r="G57" i="3"/>
  <c r="E58" i="3"/>
  <c r="F58" i="3"/>
  <c r="G58" i="3"/>
  <c r="E59" i="3"/>
  <c r="F59" i="3"/>
  <c r="G59" i="3"/>
  <c r="E60" i="3"/>
  <c r="F60" i="3"/>
  <c r="G60" i="3"/>
  <c r="E61" i="3"/>
  <c r="F61" i="3"/>
  <c r="G61" i="3"/>
  <c r="E62" i="3"/>
  <c r="F62" i="3"/>
  <c r="G62" i="3"/>
  <c r="C63" i="3"/>
  <c r="E63" i="3"/>
  <c r="F63" i="3"/>
  <c r="G63" i="3"/>
  <c r="E64" i="3"/>
  <c r="F64" i="3"/>
  <c r="G64" i="3"/>
  <c r="E65" i="3"/>
  <c r="F65" i="3"/>
  <c r="G65" i="3"/>
  <c r="E66" i="3"/>
  <c r="F66" i="3"/>
  <c r="G66" i="3"/>
  <c r="E67" i="3"/>
  <c r="F67" i="3"/>
  <c r="G67" i="3"/>
  <c r="E68" i="3"/>
  <c r="F68" i="3"/>
  <c r="G68" i="3"/>
  <c r="E69" i="3"/>
  <c r="F69" i="3"/>
  <c r="G69" i="3"/>
  <c r="E70" i="3"/>
  <c r="F70" i="3"/>
  <c r="G70" i="3"/>
  <c r="E71" i="3"/>
  <c r="F71" i="3"/>
  <c r="G71" i="3"/>
  <c r="E72" i="3"/>
  <c r="F72" i="3"/>
  <c r="G72" i="3"/>
  <c r="E73" i="3"/>
  <c r="F73" i="3"/>
  <c r="G73" i="3"/>
  <c r="E74" i="3"/>
  <c r="F74" i="3"/>
  <c r="G74" i="3"/>
  <c r="E75" i="3"/>
  <c r="F75" i="3"/>
  <c r="G75" i="3"/>
  <c r="E76" i="3"/>
  <c r="F76" i="3"/>
  <c r="G76" i="3"/>
  <c r="G106" i="3"/>
  <c r="E2" i="7"/>
  <c r="F2" i="7"/>
  <c r="G2" i="7"/>
  <c r="E3" i="7"/>
  <c r="F3" i="7"/>
  <c r="G3" i="7"/>
  <c r="E4" i="7"/>
  <c r="F4" i="7"/>
  <c r="G4" i="7"/>
  <c r="E5" i="7"/>
  <c r="F5" i="7"/>
  <c r="G5" i="7"/>
  <c r="E6" i="7"/>
  <c r="F6" i="7"/>
  <c r="G6" i="7"/>
  <c r="E7" i="7"/>
  <c r="F7" i="7"/>
  <c r="G7" i="7"/>
  <c r="E8" i="7"/>
  <c r="F8" i="7"/>
  <c r="G8" i="7"/>
  <c r="E9" i="7"/>
  <c r="F9" i="7"/>
  <c r="G9" i="7"/>
  <c r="E10" i="7"/>
  <c r="F10" i="7"/>
  <c r="G10" i="7"/>
  <c r="E11" i="7"/>
  <c r="F11" i="7"/>
  <c r="G11" i="7"/>
  <c r="E12" i="7"/>
  <c r="F12" i="7"/>
  <c r="G12" i="7"/>
  <c r="E13" i="7"/>
  <c r="F13" i="7"/>
  <c r="G13" i="7"/>
  <c r="E14" i="7"/>
  <c r="F14" i="7"/>
  <c r="G14" i="7"/>
  <c r="E15" i="7"/>
  <c r="F15" i="7"/>
  <c r="G15" i="7"/>
  <c r="E16" i="7"/>
  <c r="F16" i="7"/>
  <c r="G16" i="7"/>
  <c r="E17" i="7"/>
  <c r="F17" i="7"/>
  <c r="G17" i="7"/>
  <c r="E18" i="7"/>
  <c r="F18" i="7"/>
  <c r="G18" i="7"/>
  <c r="E19" i="7"/>
  <c r="F19" i="7"/>
  <c r="G19" i="7"/>
  <c r="E20" i="7"/>
  <c r="F20" i="7"/>
  <c r="G20" i="7"/>
  <c r="E21" i="7"/>
  <c r="F21" i="7"/>
  <c r="G21" i="7"/>
  <c r="E22" i="7"/>
  <c r="F22" i="7"/>
  <c r="G22" i="7"/>
  <c r="E23" i="7"/>
  <c r="F23" i="7"/>
  <c r="G23" i="7"/>
  <c r="E24" i="7"/>
  <c r="F24" i="7"/>
  <c r="G24" i="7"/>
  <c r="E25" i="7"/>
  <c r="F25" i="7"/>
  <c r="G25" i="7"/>
  <c r="E26" i="7"/>
  <c r="F26" i="7"/>
  <c r="G26" i="7"/>
  <c r="E27" i="7"/>
  <c r="F27" i="7"/>
  <c r="G27" i="7"/>
  <c r="E28" i="7"/>
  <c r="F28" i="7"/>
  <c r="G28" i="7"/>
  <c r="E29" i="7"/>
  <c r="F29" i="7"/>
  <c r="G29" i="7"/>
  <c r="E30" i="7"/>
  <c r="F30" i="7"/>
  <c r="G30" i="7"/>
  <c r="E31" i="7"/>
  <c r="F31" i="7"/>
  <c r="G31" i="7"/>
  <c r="E32" i="7"/>
  <c r="F32" i="7"/>
  <c r="G32" i="7"/>
  <c r="E33" i="7"/>
  <c r="F33" i="7"/>
  <c r="G33" i="7"/>
  <c r="E34" i="7"/>
  <c r="F34" i="7"/>
  <c r="G34" i="7"/>
  <c r="E35" i="7"/>
  <c r="F35" i="7"/>
  <c r="G35" i="7"/>
  <c r="E36" i="7"/>
  <c r="F36" i="7"/>
  <c r="G36" i="7"/>
  <c r="E37" i="7"/>
  <c r="F37" i="7"/>
  <c r="G37" i="7"/>
  <c r="E38" i="7"/>
  <c r="F38" i="7"/>
  <c r="G38" i="7"/>
  <c r="E39" i="7"/>
  <c r="F39" i="7"/>
  <c r="G39" i="7"/>
  <c r="E40" i="7"/>
  <c r="F40" i="7"/>
  <c r="G40" i="7"/>
  <c r="E41" i="7"/>
  <c r="F41" i="7"/>
  <c r="G41" i="7"/>
  <c r="E42" i="7"/>
  <c r="F42" i="7"/>
  <c r="G42" i="7"/>
  <c r="E43" i="7"/>
  <c r="F43" i="7"/>
  <c r="G43" i="7"/>
  <c r="E44" i="7"/>
  <c r="F44" i="7"/>
  <c r="G44" i="7"/>
  <c r="E45" i="7"/>
  <c r="F45" i="7"/>
  <c r="G45" i="7"/>
  <c r="E46" i="7"/>
  <c r="F46" i="7"/>
  <c r="G46" i="7"/>
  <c r="E47" i="7"/>
  <c r="F47" i="7"/>
  <c r="G47" i="7"/>
  <c r="E48" i="7"/>
  <c r="F48" i="7"/>
  <c r="G48" i="7"/>
  <c r="E49" i="7"/>
  <c r="F49" i="7"/>
  <c r="G49" i="7"/>
  <c r="E50" i="7"/>
  <c r="F50" i="7"/>
  <c r="G50" i="7"/>
  <c r="E51" i="7"/>
  <c r="F51" i="7"/>
  <c r="G51" i="7"/>
  <c r="E52" i="7"/>
  <c r="F52" i="7"/>
  <c r="G52" i="7"/>
  <c r="E53" i="7"/>
  <c r="F53" i="7"/>
  <c r="G53" i="7"/>
  <c r="E54" i="7"/>
  <c r="F54" i="7"/>
  <c r="G54" i="7"/>
  <c r="E55" i="7"/>
  <c r="F55" i="7"/>
  <c r="G55" i="7"/>
  <c r="E56" i="7"/>
  <c r="F56" i="7"/>
  <c r="G56" i="7"/>
  <c r="E57" i="7"/>
  <c r="F57" i="7"/>
  <c r="G57" i="7"/>
  <c r="E58" i="7"/>
  <c r="F58" i="7"/>
  <c r="G58" i="7"/>
  <c r="E59" i="7"/>
  <c r="F59" i="7"/>
  <c r="G59" i="7"/>
  <c r="E60" i="7"/>
  <c r="F60" i="7"/>
  <c r="G60" i="7"/>
  <c r="E61" i="7"/>
  <c r="F61" i="7"/>
  <c r="G61" i="7"/>
  <c r="E62" i="7"/>
  <c r="F62" i="7"/>
  <c r="G62" i="7"/>
  <c r="E63" i="7"/>
  <c r="F63" i="7"/>
  <c r="G63" i="7"/>
  <c r="E64" i="7"/>
  <c r="F64" i="7"/>
  <c r="G64" i="7"/>
  <c r="E65" i="7"/>
  <c r="F65" i="7"/>
  <c r="G65" i="7"/>
  <c r="E66" i="7"/>
  <c r="F66" i="7"/>
  <c r="G66" i="7"/>
  <c r="E67" i="7"/>
  <c r="F67" i="7"/>
  <c r="G67" i="7"/>
  <c r="E68" i="7"/>
  <c r="F68" i="7"/>
  <c r="G68" i="7"/>
  <c r="E69" i="7"/>
  <c r="F69" i="7"/>
  <c r="G69" i="7"/>
  <c r="E70" i="7"/>
  <c r="F70" i="7"/>
  <c r="G70" i="7"/>
  <c r="E71" i="7"/>
  <c r="F71" i="7"/>
  <c r="G71" i="7"/>
  <c r="E72" i="7"/>
  <c r="F72" i="7"/>
  <c r="G72" i="7"/>
  <c r="E73" i="7"/>
  <c r="F73" i="7"/>
  <c r="G73" i="7"/>
  <c r="E74" i="7"/>
  <c r="F74" i="7"/>
  <c r="G74" i="7"/>
  <c r="E75" i="7"/>
  <c r="F75" i="7"/>
  <c r="G75" i="7"/>
  <c r="E76" i="7"/>
  <c r="F76" i="7"/>
  <c r="G76" i="7"/>
  <c r="G106" i="7"/>
  <c r="E2" i="4"/>
  <c r="F2" i="4"/>
  <c r="G2" i="4"/>
  <c r="E3" i="4"/>
  <c r="F3" i="4"/>
  <c r="G3" i="4"/>
  <c r="E4" i="4"/>
  <c r="F4" i="4"/>
  <c r="G4" i="4"/>
  <c r="E5" i="4"/>
  <c r="F5" i="4"/>
  <c r="G5" i="4"/>
  <c r="E6" i="4"/>
  <c r="F6" i="4"/>
  <c r="G6" i="4"/>
  <c r="E7" i="4"/>
  <c r="F7" i="4"/>
  <c r="G7" i="4"/>
  <c r="C8" i="4"/>
  <c r="E8" i="4"/>
  <c r="F8" i="4"/>
  <c r="G8" i="4"/>
  <c r="E9" i="4"/>
  <c r="F9" i="4"/>
  <c r="G9" i="4"/>
  <c r="E10" i="4"/>
  <c r="F10" i="4"/>
  <c r="G10" i="4"/>
  <c r="E11" i="4"/>
  <c r="F11" i="4"/>
  <c r="G11" i="4"/>
  <c r="E12" i="4"/>
  <c r="F12" i="4"/>
  <c r="G12" i="4"/>
  <c r="E13" i="4"/>
  <c r="F13" i="4"/>
  <c r="G13" i="4"/>
  <c r="C14" i="4"/>
  <c r="E14" i="4"/>
  <c r="F14" i="4"/>
  <c r="G14" i="4"/>
  <c r="E15" i="4"/>
  <c r="F15" i="4"/>
  <c r="G15" i="4"/>
  <c r="C16" i="4"/>
  <c r="E16" i="4"/>
  <c r="F16" i="4"/>
  <c r="G16" i="4"/>
  <c r="E17" i="4"/>
  <c r="F17" i="4"/>
  <c r="G17" i="4"/>
  <c r="E18" i="4"/>
  <c r="F18" i="4"/>
  <c r="G18" i="4"/>
  <c r="E19" i="4"/>
  <c r="F19" i="4"/>
  <c r="G19" i="4"/>
  <c r="E20" i="4"/>
  <c r="F20" i="4"/>
  <c r="G20" i="4"/>
  <c r="E21" i="4"/>
  <c r="F21" i="4"/>
  <c r="G21" i="4"/>
  <c r="E22" i="4"/>
  <c r="F22" i="4"/>
  <c r="G22" i="4"/>
  <c r="E23" i="4"/>
  <c r="F23" i="4"/>
  <c r="G23" i="4"/>
  <c r="E24" i="4"/>
  <c r="F24" i="4"/>
  <c r="G24" i="4"/>
  <c r="E25" i="4"/>
  <c r="F25" i="4"/>
  <c r="G25" i="4"/>
  <c r="E26" i="4"/>
  <c r="F26" i="4"/>
  <c r="G26" i="4"/>
  <c r="E27" i="4"/>
  <c r="F27" i="4"/>
  <c r="G27" i="4"/>
  <c r="E28" i="4"/>
  <c r="F28" i="4"/>
  <c r="G28" i="4"/>
  <c r="E29" i="4"/>
  <c r="F29" i="4"/>
  <c r="G29" i="4"/>
  <c r="E30" i="4"/>
  <c r="F30" i="4"/>
  <c r="G30" i="4"/>
  <c r="E31" i="4"/>
  <c r="F31" i="4"/>
  <c r="G31" i="4"/>
  <c r="E32" i="4"/>
  <c r="F32" i="4"/>
  <c r="G32" i="4"/>
  <c r="E33" i="4"/>
  <c r="F33" i="4"/>
  <c r="G33" i="4"/>
  <c r="E34" i="4"/>
  <c r="F34" i="4"/>
  <c r="G34" i="4"/>
  <c r="E35" i="4"/>
  <c r="F35" i="4"/>
  <c r="G35" i="4"/>
  <c r="E36" i="4"/>
  <c r="F36" i="4"/>
  <c r="G36" i="4"/>
  <c r="E37" i="4"/>
  <c r="F37" i="4"/>
  <c r="G37" i="4"/>
  <c r="E38" i="4"/>
  <c r="F38" i="4"/>
  <c r="G38" i="4"/>
  <c r="E39" i="4"/>
  <c r="F39" i="4"/>
  <c r="G39" i="4"/>
  <c r="E40" i="4"/>
  <c r="F40" i="4"/>
  <c r="G40" i="4"/>
  <c r="E41" i="4"/>
  <c r="F41" i="4"/>
  <c r="G41" i="4"/>
  <c r="E42" i="4"/>
  <c r="F42" i="4"/>
  <c r="G42" i="4"/>
  <c r="E43" i="4"/>
  <c r="F43" i="4"/>
  <c r="G43" i="4"/>
  <c r="E44" i="4"/>
  <c r="F44" i="4"/>
  <c r="G44" i="4"/>
  <c r="E45" i="4"/>
  <c r="F45" i="4"/>
  <c r="G45" i="4"/>
  <c r="E46" i="4"/>
  <c r="F46" i="4"/>
  <c r="G46" i="4"/>
  <c r="E47" i="4"/>
  <c r="F47" i="4"/>
  <c r="G47" i="4"/>
  <c r="E48" i="4"/>
  <c r="F48" i="4"/>
  <c r="G48" i="4"/>
  <c r="E49" i="4"/>
  <c r="F49" i="4"/>
  <c r="G49" i="4"/>
  <c r="E50" i="4"/>
  <c r="F50" i="4"/>
  <c r="G50" i="4"/>
  <c r="E51" i="4"/>
  <c r="F51" i="4"/>
  <c r="G51" i="4"/>
  <c r="E52" i="4"/>
  <c r="F52" i="4"/>
  <c r="G52" i="4"/>
  <c r="E53" i="4"/>
  <c r="F53" i="4"/>
  <c r="G53" i="4"/>
  <c r="E54" i="4"/>
  <c r="F54" i="4"/>
  <c r="G54" i="4"/>
  <c r="E55" i="4"/>
  <c r="F55" i="4"/>
  <c r="G55" i="4"/>
  <c r="E56" i="4"/>
  <c r="F56" i="4"/>
  <c r="G56" i="4"/>
  <c r="E57" i="4"/>
  <c r="F57" i="4"/>
  <c r="G57" i="4"/>
  <c r="E58" i="4"/>
  <c r="F58" i="4"/>
  <c r="G58" i="4"/>
  <c r="E59" i="4"/>
  <c r="F59" i="4"/>
  <c r="G59" i="4"/>
  <c r="E60" i="4"/>
  <c r="F60" i="4"/>
  <c r="G60" i="4"/>
  <c r="E61" i="4"/>
  <c r="F61" i="4"/>
  <c r="G61" i="4"/>
  <c r="E62" i="4"/>
  <c r="F62" i="4"/>
  <c r="G62" i="4"/>
  <c r="E63" i="4"/>
  <c r="F63" i="4"/>
  <c r="G63" i="4"/>
  <c r="E64" i="4"/>
  <c r="F64" i="4"/>
  <c r="G64" i="4"/>
  <c r="E65" i="4"/>
  <c r="F65" i="4"/>
  <c r="G65" i="4"/>
  <c r="E66" i="4"/>
  <c r="F66" i="4"/>
  <c r="G66" i="4"/>
  <c r="E67" i="4"/>
  <c r="F67" i="4"/>
  <c r="G67" i="4"/>
  <c r="E68" i="4"/>
  <c r="F68" i="4"/>
  <c r="G68" i="4"/>
  <c r="E69" i="4"/>
  <c r="F69" i="4"/>
  <c r="G69" i="4"/>
  <c r="E70" i="4"/>
  <c r="F70" i="4"/>
  <c r="G70" i="4"/>
  <c r="E71" i="4"/>
  <c r="F71" i="4"/>
  <c r="G71" i="4"/>
  <c r="C72" i="4"/>
  <c r="E72" i="4"/>
  <c r="F72" i="4"/>
  <c r="G72" i="4"/>
  <c r="E73" i="4"/>
  <c r="F73" i="4"/>
  <c r="G73" i="4"/>
  <c r="E74" i="4"/>
  <c r="F74" i="4"/>
  <c r="G74" i="4"/>
  <c r="E75" i="4"/>
  <c r="F75" i="4"/>
  <c r="G75" i="4"/>
  <c r="E76" i="4"/>
  <c r="F76" i="4"/>
  <c r="G76" i="4"/>
  <c r="G106" i="4"/>
  <c r="E2" i="6"/>
  <c r="F2" i="6"/>
  <c r="G2" i="6"/>
  <c r="E3" i="6"/>
  <c r="F3" i="6"/>
  <c r="G3" i="6"/>
  <c r="E4" i="6"/>
  <c r="F4" i="6"/>
  <c r="G4" i="6"/>
  <c r="E5" i="6"/>
  <c r="F5" i="6"/>
  <c r="G5" i="6"/>
  <c r="E6" i="6"/>
  <c r="F6" i="6"/>
  <c r="G6" i="6"/>
  <c r="E7" i="6"/>
  <c r="F7" i="6"/>
  <c r="G7" i="6"/>
  <c r="E8" i="6"/>
  <c r="F8" i="6"/>
  <c r="G8" i="6"/>
  <c r="E9" i="6"/>
  <c r="F9" i="6"/>
  <c r="G9" i="6"/>
  <c r="E10" i="6"/>
  <c r="F10" i="6"/>
  <c r="G10" i="6"/>
  <c r="E11" i="6"/>
  <c r="F11" i="6"/>
  <c r="G11" i="6"/>
  <c r="E12" i="6"/>
  <c r="F12" i="6"/>
  <c r="G12" i="6"/>
  <c r="E13" i="6"/>
  <c r="F13" i="6"/>
  <c r="G13" i="6"/>
  <c r="E14" i="6"/>
  <c r="F14" i="6"/>
  <c r="G14" i="6"/>
  <c r="E15" i="6"/>
  <c r="F15" i="6"/>
  <c r="G15" i="6"/>
  <c r="E16" i="6"/>
  <c r="F16" i="6"/>
  <c r="G16" i="6"/>
  <c r="E17" i="6"/>
  <c r="F17" i="6"/>
  <c r="G17" i="6"/>
  <c r="E18" i="6"/>
  <c r="F18" i="6"/>
  <c r="G18" i="6"/>
  <c r="E19" i="6"/>
  <c r="F19" i="6"/>
  <c r="G19" i="6"/>
  <c r="E20" i="6"/>
  <c r="F20" i="6"/>
  <c r="G20" i="6"/>
  <c r="E21" i="6"/>
  <c r="F21" i="6"/>
  <c r="G21" i="6"/>
  <c r="E22" i="6"/>
  <c r="F22" i="6"/>
  <c r="G22" i="6"/>
  <c r="E23" i="6"/>
  <c r="F23" i="6"/>
  <c r="G23" i="6"/>
  <c r="E24" i="6"/>
  <c r="F24" i="6"/>
  <c r="G24" i="6"/>
  <c r="E25" i="6"/>
  <c r="F25" i="6"/>
  <c r="G25" i="6"/>
  <c r="E26" i="6"/>
  <c r="F26" i="6"/>
  <c r="G26" i="6"/>
  <c r="E27" i="6"/>
  <c r="F27" i="6"/>
  <c r="G27" i="6"/>
  <c r="E28" i="6"/>
  <c r="F28" i="6"/>
  <c r="G28" i="6"/>
  <c r="E29" i="6"/>
  <c r="F29" i="6"/>
  <c r="G29" i="6"/>
  <c r="E30" i="6"/>
  <c r="F30" i="6"/>
  <c r="G30" i="6"/>
  <c r="E31" i="6"/>
  <c r="F31" i="6"/>
  <c r="G31" i="6"/>
  <c r="E32" i="6"/>
  <c r="F32" i="6"/>
  <c r="G32" i="6"/>
  <c r="E33" i="6"/>
  <c r="F33" i="6"/>
  <c r="G33" i="6"/>
  <c r="C34" i="6"/>
  <c r="E34" i="6"/>
  <c r="F34" i="6"/>
  <c r="G34" i="6"/>
  <c r="E35" i="6"/>
  <c r="F35" i="6"/>
  <c r="G35" i="6"/>
  <c r="E36" i="6"/>
  <c r="F36" i="6"/>
  <c r="G36" i="6"/>
  <c r="E37" i="6"/>
  <c r="F37" i="6"/>
  <c r="G37" i="6"/>
  <c r="E38" i="6"/>
  <c r="F38" i="6"/>
  <c r="G38" i="6"/>
  <c r="E39" i="6"/>
  <c r="F39" i="6"/>
  <c r="G39" i="6"/>
  <c r="E40" i="6"/>
  <c r="F40" i="6"/>
  <c r="G40" i="6"/>
  <c r="E41" i="6"/>
  <c r="F41" i="6"/>
  <c r="G41" i="6"/>
  <c r="E42" i="6"/>
  <c r="F42" i="6"/>
  <c r="G42" i="6"/>
  <c r="E43" i="6"/>
  <c r="F43" i="6"/>
  <c r="G43" i="6"/>
  <c r="E44" i="6"/>
  <c r="F44" i="6"/>
  <c r="G44" i="6"/>
  <c r="E45" i="6"/>
  <c r="F45" i="6"/>
  <c r="G45" i="6"/>
  <c r="E46" i="6"/>
  <c r="F46" i="6"/>
  <c r="G46" i="6"/>
  <c r="E47" i="6"/>
  <c r="F47" i="6"/>
  <c r="G47" i="6"/>
  <c r="E48" i="6"/>
  <c r="F48" i="6"/>
  <c r="G48" i="6"/>
  <c r="E49" i="6"/>
  <c r="F49" i="6"/>
  <c r="G49" i="6"/>
  <c r="E50" i="6"/>
  <c r="F50" i="6"/>
  <c r="G50" i="6"/>
  <c r="E51" i="6"/>
  <c r="F51" i="6"/>
  <c r="G51" i="6"/>
  <c r="E52" i="6"/>
  <c r="F52" i="6"/>
  <c r="G52" i="6"/>
  <c r="E53" i="6"/>
  <c r="F53" i="6"/>
  <c r="G53" i="6"/>
  <c r="E54" i="6"/>
  <c r="F54" i="6"/>
  <c r="G54" i="6"/>
  <c r="E55" i="6"/>
  <c r="F55" i="6"/>
  <c r="G55" i="6"/>
  <c r="E56" i="6"/>
  <c r="F56" i="6"/>
  <c r="G56" i="6"/>
  <c r="E57" i="6"/>
  <c r="F57" i="6"/>
  <c r="G57" i="6"/>
  <c r="E58" i="6"/>
  <c r="F58" i="6"/>
  <c r="G58" i="6"/>
  <c r="E59" i="6"/>
  <c r="F59" i="6"/>
  <c r="G59" i="6"/>
  <c r="E60" i="6"/>
  <c r="F60" i="6"/>
  <c r="G60" i="6"/>
  <c r="E61" i="6"/>
  <c r="F61" i="6"/>
  <c r="G61" i="6"/>
  <c r="E62" i="6"/>
  <c r="F62" i="6"/>
  <c r="G62" i="6"/>
  <c r="E63" i="6"/>
  <c r="F63" i="6"/>
  <c r="G63" i="6"/>
  <c r="E64" i="6"/>
  <c r="F64" i="6"/>
  <c r="G64" i="6"/>
  <c r="E65" i="6"/>
  <c r="F65" i="6"/>
  <c r="G65" i="6"/>
  <c r="C66" i="6"/>
  <c r="E66" i="6"/>
  <c r="F66" i="6"/>
  <c r="G66" i="6"/>
  <c r="E67" i="6"/>
  <c r="F67" i="6"/>
  <c r="G67" i="6"/>
  <c r="E68" i="6"/>
  <c r="F68" i="6"/>
  <c r="G68" i="6"/>
  <c r="E69" i="6"/>
  <c r="F69" i="6"/>
  <c r="G69" i="6"/>
  <c r="E70" i="6"/>
  <c r="F70" i="6"/>
  <c r="G70" i="6"/>
  <c r="E71" i="6"/>
  <c r="F71" i="6"/>
  <c r="G71" i="6"/>
  <c r="C72" i="6"/>
  <c r="E72" i="6"/>
  <c r="F72" i="6"/>
  <c r="G72" i="6"/>
  <c r="E73" i="6"/>
  <c r="F73" i="6"/>
  <c r="G73" i="6"/>
  <c r="E74" i="6"/>
  <c r="F74" i="6"/>
  <c r="G74" i="6"/>
  <c r="E75" i="6"/>
  <c r="F75" i="6"/>
  <c r="G75" i="6"/>
  <c r="E76" i="6"/>
  <c r="F76" i="6"/>
  <c r="G76" i="6"/>
  <c r="G106" i="6"/>
  <c r="F106" i="38"/>
  <c r="F106" i="67"/>
  <c r="F106" i="41"/>
  <c r="F106" i="42"/>
  <c r="F106" i="43"/>
  <c r="F106" i="33"/>
  <c r="F106" i="35"/>
  <c r="F106" i="44"/>
  <c r="F106" i="45"/>
  <c r="F106" i="69"/>
  <c r="F106" i="63"/>
  <c r="F106" i="65"/>
  <c r="F106" i="55"/>
  <c r="F106" i="23"/>
  <c r="F106" i="25"/>
  <c r="F106" i="24"/>
  <c r="F106" i="28"/>
  <c r="F106" i="3"/>
  <c r="F106" i="7"/>
  <c r="F106" i="4"/>
  <c r="F106" i="6"/>
  <c r="E106" i="38"/>
  <c r="E106" i="67"/>
  <c r="E106" i="41"/>
  <c r="E106" i="42"/>
  <c r="E106" i="43"/>
  <c r="E106" i="33"/>
  <c r="E106" i="35"/>
  <c r="E106" i="44"/>
  <c r="E106" i="45"/>
  <c r="E106" i="23"/>
  <c r="E106" i="25"/>
  <c r="E106" i="24"/>
  <c r="E106" i="28"/>
  <c r="E106" i="16"/>
  <c r="E106" i="18"/>
  <c r="E106" i="20"/>
  <c r="E106" i="22"/>
  <c r="E106" i="69"/>
  <c r="E106" i="63"/>
  <c r="E106" i="65"/>
  <c r="E106" i="55"/>
  <c r="E106" i="3"/>
  <c r="E106" i="7"/>
  <c r="E106" i="4"/>
  <c r="E106" i="6"/>
  <c r="D2" i="38"/>
  <c r="D3" i="38"/>
  <c r="D4" i="38"/>
  <c r="D5" i="38"/>
  <c r="D6" i="38"/>
  <c r="D7" i="38"/>
  <c r="D8" i="38"/>
  <c r="D9" i="38"/>
  <c r="D10" i="38"/>
  <c r="D11" i="38"/>
  <c r="D12" i="38"/>
  <c r="D13" i="38"/>
  <c r="D14" i="38"/>
  <c r="D15" i="38"/>
  <c r="D16" i="38"/>
  <c r="D17" i="38"/>
  <c r="D18" i="38"/>
  <c r="D19" i="38"/>
  <c r="D20" i="38"/>
  <c r="D21" i="38"/>
  <c r="D22" i="38"/>
  <c r="D23" i="38"/>
  <c r="D24" i="38"/>
  <c r="D25" i="38"/>
  <c r="D26" i="38"/>
  <c r="D27" i="38"/>
  <c r="D28" i="38"/>
  <c r="D29" i="38"/>
  <c r="D30" i="38"/>
  <c r="D31" i="38"/>
  <c r="D32" i="38"/>
  <c r="D33" i="38"/>
  <c r="D34" i="38"/>
  <c r="D35" i="38"/>
  <c r="D36" i="38"/>
  <c r="D37" i="38"/>
  <c r="D38" i="38"/>
  <c r="D39" i="38"/>
  <c r="D40" i="38"/>
  <c r="D41" i="38"/>
  <c r="D42" i="38"/>
  <c r="D43" i="38"/>
  <c r="D44" i="38"/>
  <c r="D45" i="38"/>
  <c r="D46" i="38"/>
  <c r="D47" i="38"/>
  <c r="D48" i="38"/>
  <c r="D49" i="38"/>
  <c r="D50" i="38"/>
  <c r="D51" i="38"/>
  <c r="D52" i="38"/>
  <c r="D53" i="38"/>
  <c r="D54" i="38"/>
  <c r="D55" i="38"/>
  <c r="D56" i="38"/>
  <c r="D57" i="38"/>
  <c r="D58" i="38"/>
  <c r="D59" i="38"/>
  <c r="D60" i="38"/>
  <c r="D61" i="38"/>
  <c r="D62" i="38"/>
  <c r="D63" i="38"/>
  <c r="D64" i="38"/>
  <c r="D65" i="38"/>
  <c r="D66" i="38"/>
  <c r="D67" i="38"/>
  <c r="D68" i="38"/>
  <c r="D69" i="38"/>
  <c r="D70" i="38"/>
  <c r="D71" i="38"/>
  <c r="D72" i="38"/>
  <c r="D73" i="38"/>
  <c r="D74" i="38"/>
  <c r="D75" i="38"/>
  <c r="D76" i="38"/>
  <c r="D106" i="38"/>
  <c r="D2" i="67"/>
  <c r="D3" i="67"/>
  <c r="D4" i="67"/>
  <c r="D5" i="67"/>
  <c r="D6" i="67"/>
  <c r="D7" i="67"/>
  <c r="D8" i="67"/>
  <c r="D9" i="67"/>
  <c r="D10" i="67"/>
  <c r="D11" i="67"/>
  <c r="D12" i="67"/>
  <c r="D13" i="67"/>
  <c r="D14" i="67"/>
  <c r="D15" i="67"/>
  <c r="D16" i="67"/>
  <c r="D17" i="67"/>
  <c r="D18" i="67"/>
  <c r="D19" i="67"/>
  <c r="D20" i="67"/>
  <c r="D21" i="67"/>
  <c r="D22" i="67"/>
  <c r="D23" i="67"/>
  <c r="D24" i="67"/>
  <c r="D25" i="67"/>
  <c r="D26" i="67"/>
  <c r="D27" i="67"/>
  <c r="D28" i="67"/>
  <c r="D29" i="67"/>
  <c r="D30" i="67"/>
  <c r="D31" i="67"/>
  <c r="D32" i="67"/>
  <c r="D33" i="67"/>
  <c r="D34" i="67"/>
  <c r="D35" i="67"/>
  <c r="D36" i="67"/>
  <c r="D37" i="67"/>
  <c r="D38" i="67"/>
  <c r="D39" i="67"/>
  <c r="D40" i="67"/>
  <c r="D41" i="67"/>
  <c r="D42" i="67"/>
  <c r="D43" i="67"/>
  <c r="D44" i="67"/>
  <c r="D45" i="67"/>
  <c r="D46" i="67"/>
  <c r="D47" i="67"/>
  <c r="D48" i="67"/>
  <c r="D49" i="67"/>
  <c r="D50" i="67"/>
  <c r="D51" i="67"/>
  <c r="D52" i="67"/>
  <c r="D53" i="67"/>
  <c r="D54" i="67"/>
  <c r="D55" i="67"/>
  <c r="D56" i="67"/>
  <c r="D57" i="67"/>
  <c r="D58" i="67"/>
  <c r="D59" i="67"/>
  <c r="D60" i="67"/>
  <c r="D61" i="67"/>
  <c r="D62" i="67"/>
  <c r="D63" i="67"/>
  <c r="D64" i="67"/>
  <c r="D65" i="67"/>
  <c r="D66" i="67"/>
  <c r="D67" i="67"/>
  <c r="D68" i="67"/>
  <c r="D69" i="67"/>
  <c r="D70" i="67"/>
  <c r="D71" i="67"/>
  <c r="D72" i="67"/>
  <c r="D73" i="67"/>
  <c r="D74" i="67"/>
  <c r="D75" i="67"/>
  <c r="D76" i="67"/>
  <c r="D106" i="67"/>
  <c r="D2" i="41"/>
  <c r="D3" i="41"/>
  <c r="D4" i="41"/>
  <c r="D5" i="41"/>
  <c r="D6" i="41"/>
  <c r="D7" i="41"/>
  <c r="D8" i="41"/>
  <c r="D9" i="41"/>
  <c r="D10" i="41"/>
  <c r="D11" i="41"/>
  <c r="D12" i="41"/>
  <c r="D13" i="41"/>
  <c r="D14" i="41"/>
  <c r="D15" i="41"/>
  <c r="D16" i="41"/>
  <c r="D17" i="41"/>
  <c r="D18" i="41"/>
  <c r="D19" i="41"/>
  <c r="D20" i="41"/>
  <c r="D21" i="41"/>
  <c r="D22" i="41"/>
  <c r="D23" i="41"/>
  <c r="D24" i="41"/>
  <c r="D25" i="41"/>
  <c r="D26" i="41"/>
  <c r="D27" i="41"/>
  <c r="D28" i="41"/>
  <c r="D29" i="41"/>
  <c r="D30" i="41"/>
  <c r="D31" i="41"/>
  <c r="D32" i="41"/>
  <c r="D33" i="41"/>
  <c r="D34" i="41"/>
  <c r="D35" i="41"/>
  <c r="D36" i="41"/>
  <c r="D37" i="41"/>
  <c r="D38" i="41"/>
  <c r="D39" i="41"/>
  <c r="D40" i="41"/>
  <c r="D41" i="41"/>
  <c r="D42" i="41"/>
  <c r="D43" i="41"/>
  <c r="D44" i="41"/>
  <c r="D45" i="41"/>
  <c r="D46" i="41"/>
  <c r="D47" i="41"/>
  <c r="D48" i="41"/>
  <c r="D49" i="41"/>
  <c r="D50" i="41"/>
  <c r="D51" i="41"/>
  <c r="D52" i="41"/>
  <c r="D53" i="41"/>
  <c r="D54" i="41"/>
  <c r="D55" i="41"/>
  <c r="D56" i="41"/>
  <c r="D57" i="41"/>
  <c r="D58" i="41"/>
  <c r="D59" i="41"/>
  <c r="D60" i="41"/>
  <c r="D61" i="41"/>
  <c r="D62" i="41"/>
  <c r="D63" i="41"/>
  <c r="D64" i="41"/>
  <c r="D65" i="41"/>
  <c r="D66" i="41"/>
  <c r="D67" i="41"/>
  <c r="D68" i="41"/>
  <c r="D69" i="41"/>
  <c r="D70" i="41"/>
  <c r="D71" i="41"/>
  <c r="D72" i="41"/>
  <c r="D73" i="41"/>
  <c r="D74" i="41"/>
  <c r="D75" i="41"/>
  <c r="D76" i="41"/>
  <c r="D106" i="41"/>
  <c r="D2" i="42"/>
  <c r="D3" i="42"/>
  <c r="D4" i="42"/>
  <c r="D5" i="42"/>
  <c r="D6" i="42"/>
  <c r="D7" i="42"/>
  <c r="D8" i="42"/>
  <c r="D9" i="42"/>
  <c r="D10" i="42"/>
  <c r="D11" i="42"/>
  <c r="D12" i="42"/>
  <c r="D13" i="42"/>
  <c r="D14" i="42"/>
  <c r="D15" i="42"/>
  <c r="D16" i="42"/>
  <c r="D17" i="42"/>
  <c r="D18" i="42"/>
  <c r="D19" i="42"/>
  <c r="D20" i="42"/>
  <c r="D21" i="42"/>
  <c r="D22" i="42"/>
  <c r="D23" i="42"/>
  <c r="D24" i="42"/>
  <c r="D25" i="42"/>
  <c r="D26" i="42"/>
  <c r="D27" i="42"/>
  <c r="D28" i="42"/>
  <c r="D29" i="42"/>
  <c r="D30" i="42"/>
  <c r="D31" i="42"/>
  <c r="D32" i="42"/>
  <c r="D33" i="42"/>
  <c r="D34" i="42"/>
  <c r="D35" i="42"/>
  <c r="D36" i="42"/>
  <c r="D37" i="42"/>
  <c r="D38" i="42"/>
  <c r="D39" i="42"/>
  <c r="D40" i="42"/>
  <c r="D41" i="42"/>
  <c r="D42" i="42"/>
  <c r="D43" i="42"/>
  <c r="D44" i="42"/>
  <c r="D45" i="42"/>
  <c r="D46" i="42"/>
  <c r="D47" i="42"/>
  <c r="D48" i="42"/>
  <c r="D49" i="42"/>
  <c r="D50" i="42"/>
  <c r="D51" i="42"/>
  <c r="D52" i="42"/>
  <c r="D53" i="42"/>
  <c r="D54" i="42"/>
  <c r="D55" i="42"/>
  <c r="D56" i="42"/>
  <c r="D57" i="42"/>
  <c r="D58" i="42"/>
  <c r="D59" i="42"/>
  <c r="D60" i="42"/>
  <c r="D61" i="42"/>
  <c r="D62" i="42"/>
  <c r="D63" i="42"/>
  <c r="D64" i="42"/>
  <c r="D65" i="42"/>
  <c r="D66" i="42"/>
  <c r="D67" i="42"/>
  <c r="D68" i="42"/>
  <c r="D69" i="42"/>
  <c r="D70" i="42"/>
  <c r="D71" i="42"/>
  <c r="D72" i="42"/>
  <c r="D73" i="42"/>
  <c r="D74" i="42"/>
  <c r="D75" i="42"/>
  <c r="D76" i="42"/>
  <c r="D106" i="42"/>
  <c r="D2" i="43"/>
  <c r="D3" i="43"/>
  <c r="D4" i="43"/>
  <c r="D5" i="43"/>
  <c r="D6" i="43"/>
  <c r="D7" i="43"/>
  <c r="D8" i="43"/>
  <c r="D9" i="43"/>
  <c r="D10" i="43"/>
  <c r="D11" i="43"/>
  <c r="D12" i="43"/>
  <c r="D13" i="43"/>
  <c r="D14" i="43"/>
  <c r="D15" i="43"/>
  <c r="D16" i="43"/>
  <c r="D17" i="43"/>
  <c r="D18" i="43"/>
  <c r="D19" i="43"/>
  <c r="D20" i="43"/>
  <c r="D21" i="43"/>
  <c r="D22" i="43"/>
  <c r="D23" i="43"/>
  <c r="D24" i="43"/>
  <c r="D25" i="43"/>
  <c r="D26" i="43"/>
  <c r="D27" i="43"/>
  <c r="D28" i="43"/>
  <c r="D29" i="43"/>
  <c r="D30" i="43"/>
  <c r="D31" i="43"/>
  <c r="D32" i="43"/>
  <c r="D33" i="43"/>
  <c r="D34" i="43"/>
  <c r="D35" i="43"/>
  <c r="D36" i="43"/>
  <c r="D37" i="43"/>
  <c r="D38" i="43"/>
  <c r="D39" i="43"/>
  <c r="D40" i="43"/>
  <c r="D41" i="43"/>
  <c r="D42" i="43"/>
  <c r="D43" i="43"/>
  <c r="D44" i="43"/>
  <c r="D45" i="43"/>
  <c r="D46" i="43"/>
  <c r="D47" i="43"/>
  <c r="D48" i="43"/>
  <c r="D49" i="43"/>
  <c r="D50" i="43"/>
  <c r="D51" i="43"/>
  <c r="D52" i="43"/>
  <c r="D53" i="43"/>
  <c r="D54" i="43"/>
  <c r="D55" i="43"/>
  <c r="D56" i="43"/>
  <c r="D57" i="43"/>
  <c r="D58" i="43"/>
  <c r="D59" i="43"/>
  <c r="D60" i="43"/>
  <c r="D61" i="43"/>
  <c r="D62" i="43"/>
  <c r="D63" i="43"/>
  <c r="D64" i="43"/>
  <c r="D65" i="43"/>
  <c r="D66" i="43"/>
  <c r="D67" i="43"/>
  <c r="D68" i="43"/>
  <c r="D69" i="43"/>
  <c r="D70" i="43"/>
  <c r="D71" i="43"/>
  <c r="D72" i="43"/>
  <c r="D73" i="43"/>
  <c r="D74" i="43"/>
  <c r="D75" i="43"/>
  <c r="D76" i="43"/>
  <c r="D106" i="43"/>
  <c r="D2" i="33"/>
  <c r="D3" i="33"/>
  <c r="D4" i="33"/>
  <c r="D5" i="33"/>
  <c r="D6" i="33"/>
  <c r="D7" i="33"/>
  <c r="D8" i="33"/>
  <c r="D9" i="33"/>
  <c r="D10" i="33"/>
  <c r="D11" i="33"/>
  <c r="D12" i="33"/>
  <c r="D13" i="33"/>
  <c r="D14" i="33"/>
  <c r="D15" i="33"/>
  <c r="D16" i="33"/>
  <c r="D17" i="33"/>
  <c r="D18" i="33"/>
  <c r="D19" i="33"/>
  <c r="D20" i="33"/>
  <c r="D21" i="33"/>
  <c r="D22" i="33"/>
  <c r="D23" i="33"/>
  <c r="D24" i="33"/>
  <c r="D25" i="33"/>
  <c r="D26" i="33"/>
  <c r="D27" i="33"/>
  <c r="D28" i="33"/>
  <c r="D29" i="33"/>
  <c r="D30" i="33"/>
  <c r="D31" i="33"/>
  <c r="D32" i="33"/>
  <c r="D33" i="33"/>
  <c r="D34" i="33"/>
  <c r="D35" i="33"/>
  <c r="D36" i="33"/>
  <c r="D37" i="33"/>
  <c r="D38" i="33"/>
  <c r="D39" i="33"/>
  <c r="D40" i="33"/>
  <c r="D41" i="33"/>
  <c r="D42" i="33"/>
  <c r="D43" i="33"/>
  <c r="D44" i="33"/>
  <c r="D45" i="33"/>
  <c r="D46" i="33"/>
  <c r="D47" i="33"/>
  <c r="D48" i="33"/>
  <c r="D49" i="33"/>
  <c r="D50" i="33"/>
  <c r="D51" i="33"/>
  <c r="D52" i="33"/>
  <c r="D53" i="33"/>
  <c r="D54" i="33"/>
  <c r="D55" i="33"/>
  <c r="D56" i="33"/>
  <c r="D57" i="33"/>
  <c r="D58" i="33"/>
  <c r="D59" i="33"/>
  <c r="D60" i="33"/>
  <c r="D61" i="33"/>
  <c r="D62" i="33"/>
  <c r="D63" i="33"/>
  <c r="D64" i="33"/>
  <c r="D65" i="33"/>
  <c r="D66" i="33"/>
  <c r="D67" i="33"/>
  <c r="D68" i="33"/>
  <c r="D69" i="33"/>
  <c r="D70" i="33"/>
  <c r="D71" i="33"/>
  <c r="D72" i="33"/>
  <c r="D73" i="33"/>
  <c r="D74" i="33"/>
  <c r="D75" i="33"/>
  <c r="D76" i="33"/>
  <c r="D77" i="33"/>
  <c r="D78" i="33"/>
  <c r="D79" i="33"/>
  <c r="D80" i="33"/>
  <c r="D81" i="33"/>
  <c r="D82" i="33"/>
  <c r="D83" i="33"/>
  <c r="D84" i="33"/>
  <c r="D85" i="33"/>
  <c r="D86" i="33"/>
  <c r="D106" i="33"/>
  <c r="D2" i="35"/>
  <c r="D3" i="35"/>
  <c r="D4" i="35"/>
  <c r="D5" i="35"/>
  <c r="D6" i="35"/>
  <c r="D7" i="35"/>
  <c r="D8" i="35"/>
  <c r="D9" i="35"/>
  <c r="D10" i="35"/>
  <c r="D11" i="35"/>
  <c r="D12" i="35"/>
  <c r="D13" i="35"/>
  <c r="D14" i="35"/>
  <c r="D15" i="35"/>
  <c r="D16" i="35"/>
  <c r="D17" i="35"/>
  <c r="D18" i="35"/>
  <c r="D19" i="35"/>
  <c r="D20" i="35"/>
  <c r="D21" i="35"/>
  <c r="D22" i="35"/>
  <c r="D23" i="35"/>
  <c r="D24" i="35"/>
  <c r="D25" i="35"/>
  <c r="D26" i="35"/>
  <c r="D27" i="35"/>
  <c r="D28" i="35"/>
  <c r="D29" i="35"/>
  <c r="D30" i="35"/>
  <c r="D31" i="35"/>
  <c r="D32" i="35"/>
  <c r="D33" i="35"/>
  <c r="D34" i="35"/>
  <c r="D35" i="35"/>
  <c r="D36" i="35"/>
  <c r="D37" i="35"/>
  <c r="D38" i="35"/>
  <c r="D39" i="35"/>
  <c r="D40" i="35"/>
  <c r="D41" i="35"/>
  <c r="D42" i="35"/>
  <c r="D43" i="35"/>
  <c r="D44" i="35"/>
  <c r="D45" i="35"/>
  <c r="D46" i="35"/>
  <c r="D47" i="35"/>
  <c r="D48" i="35"/>
  <c r="D49" i="35"/>
  <c r="D50" i="35"/>
  <c r="D51" i="35"/>
  <c r="D52" i="35"/>
  <c r="D53" i="35"/>
  <c r="D54" i="35"/>
  <c r="D55" i="35"/>
  <c r="D56" i="35"/>
  <c r="D57" i="35"/>
  <c r="D58" i="35"/>
  <c r="D59" i="35"/>
  <c r="D60" i="35"/>
  <c r="D61" i="35"/>
  <c r="D62" i="35"/>
  <c r="D63" i="35"/>
  <c r="D64" i="35"/>
  <c r="D65" i="35"/>
  <c r="D66" i="35"/>
  <c r="D67" i="35"/>
  <c r="D68" i="35"/>
  <c r="D69" i="35"/>
  <c r="D70" i="35"/>
  <c r="D71" i="35"/>
  <c r="D72" i="35"/>
  <c r="D73" i="35"/>
  <c r="D74" i="35"/>
  <c r="D75" i="35"/>
  <c r="D76" i="35"/>
  <c r="D106" i="35"/>
  <c r="D2" i="44"/>
  <c r="D3" i="44"/>
  <c r="D4" i="44"/>
  <c r="D5" i="44"/>
  <c r="D6" i="44"/>
  <c r="D7" i="44"/>
  <c r="D8" i="44"/>
  <c r="D9" i="44"/>
  <c r="D10" i="44"/>
  <c r="D11" i="44"/>
  <c r="D12" i="44"/>
  <c r="D13" i="44"/>
  <c r="D14" i="44"/>
  <c r="D15" i="44"/>
  <c r="D16" i="44"/>
  <c r="D17" i="44"/>
  <c r="D18" i="44"/>
  <c r="D19" i="44"/>
  <c r="D20" i="44"/>
  <c r="D21" i="44"/>
  <c r="D22" i="44"/>
  <c r="D23" i="44"/>
  <c r="D24" i="44"/>
  <c r="D25" i="44"/>
  <c r="D26" i="44"/>
  <c r="D27" i="44"/>
  <c r="D28" i="44"/>
  <c r="D29" i="44"/>
  <c r="D30" i="44"/>
  <c r="D31" i="44"/>
  <c r="D32" i="44"/>
  <c r="D33" i="44"/>
  <c r="D34" i="44"/>
  <c r="D35" i="44"/>
  <c r="D36" i="44"/>
  <c r="D37" i="44"/>
  <c r="D38" i="44"/>
  <c r="D39" i="44"/>
  <c r="D40" i="44"/>
  <c r="D41" i="44"/>
  <c r="D42" i="44"/>
  <c r="D43" i="44"/>
  <c r="D44" i="44"/>
  <c r="D45" i="44"/>
  <c r="D46" i="44"/>
  <c r="D47" i="44"/>
  <c r="D48" i="44"/>
  <c r="D49" i="44"/>
  <c r="D50" i="44"/>
  <c r="D51" i="44"/>
  <c r="D52" i="44"/>
  <c r="D53" i="44"/>
  <c r="D54" i="44"/>
  <c r="D55" i="44"/>
  <c r="D56" i="44"/>
  <c r="D57" i="44"/>
  <c r="D58" i="44"/>
  <c r="D59" i="44"/>
  <c r="D60" i="44"/>
  <c r="D61" i="44"/>
  <c r="D62" i="44"/>
  <c r="D63" i="44"/>
  <c r="D64" i="44"/>
  <c r="D65" i="44"/>
  <c r="D66" i="44"/>
  <c r="D67" i="44"/>
  <c r="D68" i="44"/>
  <c r="D69" i="44"/>
  <c r="D70" i="44"/>
  <c r="D71" i="44"/>
  <c r="D72" i="44"/>
  <c r="D73" i="44"/>
  <c r="D74" i="44"/>
  <c r="D75" i="44"/>
  <c r="D76" i="44"/>
  <c r="D106" i="44"/>
  <c r="D2" i="45"/>
  <c r="D3" i="45"/>
  <c r="D4" i="45"/>
  <c r="D5" i="45"/>
  <c r="D6" i="45"/>
  <c r="D7" i="45"/>
  <c r="D8" i="45"/>
  <c r="D9" i="45"/>
  <c r="D10" i="45"/>
  <c r="D11" i="45"/>
  <c r="D12" i="45"/>
  <c r="D13" i="45"/>
  <c r="D14" i="45"/>
  <c r="D15" i="45"/>
  <c r="D16" i="45"/>
  <c r="D17" i="45"/>
  <c r="D18" i="45"/>
  <c r="D19" i="45"/>
  <c r="D20" i="45"/>
  <c r="D21" i="45"/>
  <c r="D22" i="45"/>
  <c r="D23" i="45"/>
  <c r="D24" i="45"/>
  <c r="D25" i="45"/>
  <c r="D26" i="45"/>
  <c r="D27" i="45"/>
  <c r="D28" i="45"/>
  <c r="D29" i="45"/>
  <c r="D30" i="45"/>
  <c r="D31" i="45"/>
  <c r="D32" i="45"/>
  <c r="D33" i="45"/>
  <c r="D34" i="45"/>
  <c r="D35" i="45"/>
  <c r="D36" i="45"/>
  <c r="D37" i="45"/>
  <c r="D38" i="45"/>
  <c r="D39" i="45"/>
  <c r="D40" i="45"/>
  <c r="D41" i="45"/>
  <c r="D42" i="45"/>
  <c r="D43" i="45"/>
  <c r="D44" i="45"/>
  <c r="D45" i="45"/>
  <c r="D46" i="45"/>
  <c r="D47" i="45"/>
  <c r="D48" i="45"/>
  <c r="D49" i="45"/>
  <c r="D50" i="45"/>
  <c r="D51" i="45"/>
  <c r="D52" i="45"/>
  <c r="D53" i="45"/>
  <c r="D54" i="45"/>
  <c r="D55" i="45"/>
  <c r="D56" i="45"/>
  <c r="D57" i="45"/>
  <c r="D58" i="45"/>
  <c r="D59" i="45"/>
  <c r="D60" i="45"/>
  <c r="D61" i="45"/>
  <c r="D62" i="45"/>
  <c r="D63" i="45"/>
  <c r="D64" i="45"/>
  <c r="D65" i="45"/>
  <c r="D66" i="45"/>
  <c r="D67" i="45"/>
  <c r="D68" i="45"/>
  <c r="D69" i="45"/>
  <c r="D70" i="45"/>
  <c r="D71" i="45"/>
  <c r="D72" i="45"/>
  <c r="D73" i="45"/>
  <c r="D74" i="45"/>
  <c r="D75" i="45"/>
  <c r="D76" i="45"/>
  <c r="D106" i="45"/>
  <c r="D2" i="23"/>
  <c r="D3" i="23"/>
  <c r="D4" i="23"/>
  <c r="D5" i="23"/>
  <c r="D6" i="23"/>
  <c r="D7" i="23"/>
  <c r="D8" i="23"/>
  <c r="D9" i="23"/>
  <c r="D10" i="23"/>
  <c r="D11" i="23"/>
  <c r="D12" i="23"/>
  <c r="D13" i="23"/>
  <c r="D14" i="23"/>
  <c r="D15" i="23"/>
  <c r="D16" i="23"/>
  <c r="D17" i="23"/>
  <c r="D18" i="23"/>
  <c r="D19" i="23"/>
  <c r="D20" i="23"/>
  <c r="D21" i="23"/>
  <c r="D22" i="23"/>
  <c r="D23" i="23"/>
  <c r="D24" i="23"/>
  <c r="D25" i="23"/>
  <c r="D26" i="23"/>
  <c r="D27" i="23"/>
  <c r="D28" i="23"/>
  <c r="D29" i="23"/>
  <c r="D30" i="23"/>
  <c r="D31" i="23"/>
  <c r="D32" i="23"/>
  <c r="D33" i="23"/>
  <c r="D34" i="23"/>
  <c r="D35" i="23"/>
  <c r="D36" i="23"/>
  <c r="D37" i="23"/>
  <c r="D38" i="23"/>
  <c r="D39" i="23"/>
  <c r="D40" i="23"/>
  <c r="D41" i="23"/>
  <c r="D42" i="23"/>
  <c r="D43" i="23"/>
  <c r="D44" i="23"/>
  <c r="D45" i="23"/>
  <c r="D46" i="23"/>
  <c r="D47" i="23"/>
  <c r="D48" i="23"/>
  <c r="D49" i="23"/>
  <c r="D50" i="23"/>
  <c r="D51" i="23"/>
  <c r="D52" i="23"/>
  <c r="D53" i="23"/>
  <c r="D54" i="23"/>
  <c r="D55" i="23"/>
  <c r="D56" i="23"/>
  <c r="D57" i="23"/>
  <c r="D58" i="23"/>
  <c r="D59" i="23"/>
  <c r="D60" i="23"/>
  <c r="D61" i="23"/>
  <c r="D62" i="23"/>
  <c r="D63" i="23"/>
  <c r="D64" i="23"/>
  <c r="D65" i="23"/>
  <c r="D66" i="23"/>
  <c r="D67" i="23"/>
  <c r="D68" i="23"/>
  <c r="D69" i="23"/>
  <c r="D70" i="23"/>
  <c r="D71" i="23"/>
  <c r="D72" i="23"/>
  <c r="D73" i="23"/>
  <c r="D74" i="23"/>
  <c r="D75" i="23"/>
  <c r="D76" i="23"/>
  <c r="D77" i="23"/>
  <c r="D78" i="23"/>
  <c r="D79" i="23"/>
  <c r="D80" i="23"/>
  <c r="D81" i="23"/>
  <c r="D106" i="23"/>
  <c r="D2" i="25"/>
  <c r="D3" i="25"/>
  <c r="D4" i="25"/>
  <c r="D5" i="25"/>
  <c r="D6" i="25"/>
  <c r="D7" i="25"/>
  <c r="D8" i="25"/>
  <c r="D9" i="25"/>
  <c r="D10" i="25"/>
  <c r="D11" i="25"/>
  <c r="D12" i="25"/>
  <c r="D13" i="25"/>
  <c r="D14" i="25"/>
  <c r="D15" i="25"/>
  <c r="D16" i="25"/>
  <c r="D17" i="25"/>
  <c r="D18" i="25"/>
  <c r="D19" i="25"/>
  <c r="D20" i="25"/>
  <c r="D21" i="25"/>
  <c r="D22" i="25"/>
  <c r="D23" i="25"/>
  <c r="D24" i="25"/>
  <c r="D25" i="25"/>
  <c r="D26" i="25"/>
  <c r="D27" i="25"/>
  <c r="D28" i="25"/>
  <c r="D29" i="25"/>
  <c r="D30" i="25"/>
  <c r="D31" i="25"/>
  <c r="D32" i="25"/>
  <c r="D33" i="25"/>
  <c r="D34" i="25"/>
  <c r="D35" i="25"/>
  <c r="D36" i="25"/>
  <c r="D37" i="25"/>
  <c r="D38" i="25"/>
  <c r="D39" i="25"/>
  <c r="D40" i="25"/>
  <c r="D41" i="25"/>
  <c r="D42" i="25"/>
  <c r="D43" i="25"/>
  <c r="D44" i="25"/>
  <c r="D45" i="25"/>
  <c r="D46" i="25"/>
  <c r="D47" i="25"/>
  <c r="D48" i="25"/>
  <c r="D49" i="25"/>
  <c r="D50" i="25"/>
  <c r="D51" i="25"/>
  <c r="D52" i="25"/>
  <c r="D53" i="25"/>
  <c r="D54" i="25"/>
  <c r="D55" i="25"/>
  <c r="D56" i="25"/>
  <c r="D57" i="25"/>
  <c r="D58" i="25"/>
  <c r="D59" i="25"/>
  <c r="D60" i="25"/>
  <c r="D61" i="25"/>
  <c r="D62" i="25"/>
  <c r="D63" i="25"/>
  <c r="D64" i="25"/>
  <c r="D65" i="25"/>
  <c r="D66" i="25"/>
  <c r="D67" i="25"/>
  <c r="D68" i="25"/>
  <c r="D69" i="25"/>
  <c r="D70" i="25"/>
  <c r="D71" i="25"/>
  <c r="D72" i="25"/>
  <c r="D73" i="25"/>
  <c r="D74" i="25"/>
  <c r="D75" i="25"/>
  <c r="D76" i="25"/>
  <c r="D106" i="25"/>
  <c r="D2" i="24"/>
  <c r="D3" i="24"/>
  <c r="D4" i="24"/>
  <c r="D5" i="24"/>
  <c r="D6" i="24"/>
  <c r="D7" i="24"/>
  <c r="D8" i="24"/>
  <c r="D9" i="24"/>
  <c r="D10" i="24"/>
  <c r="D11" i="24"/>
  <c r="D12" i="24"/>
  <c r="D13" i="24"/>
  <c r="D14" i="24"/>
  <c r="D15" i="24"/>
  <c r="D16" i="24"/>
  <c r="D17" i="24"/>
  <c r="D18" i="24"/>
  <c r="D19" i="24"/>
  <c r="D20" i="24"/>
  <c r="D21" i="24"/>
  <c r="D22" i="24"/>
  <c r="D23" i="24"/>
  <c r="D24" i="24"/>
  <c r="D25" i="24"/>
  <c r="D26" i="24"/>
  <c r="D27" i="24"/>
  <c r="D28" i="24"/>
  <c r="D29" i="24"/>
  <c r="D30" i="24"/>
  <c r="D31" i="24"/>
  <c r="D32" i="24"/>
  <c r="D33" i="24"/>
  <c r="D34" i="24"/>
  <c r="D35" i="24"/>
  <c r="D36" i="24"/>
  <c r="D37" i="24"/>
  <c r="D38" i="24"/>
  <c r="D39" i="24"/>
  <c r="D40" i="24"/>
  <c r="D41" i="24"/>
  <c r="D42" i="24"/>
  <c r="D43" i="24"/>
  <c r="D44" i="24"/>
  <c r="D45" i="24"/>
  <c r="D46" i="24"/>
  <c r="D47" i="24"/>
  <c r="D48" i="24"/>
  <c r="D49" i="24"/>
  <c r="D50" i="24"/>
  <c r="D51" i="24"/>
  <c r="D52" i="24"/>
  <c r="D53" i="24"/>
  <c r="D54" i="24"/>
  <c r="D55" i="24"/>
  <c r="D56" i="24"/>
  <c r="D57" i="24"/>
  <c r="D58" i="24"/>
  <c r="D59" i="24"/>
  <c r="D60" i="24"/>
  <c r="D61" i="24"/>
  <c r="D62" i="24"/>
  <c r="D63" i="24"/>
  <c r="D64" i="24"/>
  <c r="D65" i="24"/>
  <c r="D66" i="24"/>
  <c r="D67" i="24"/>
  <c r="D68" i="24"/>
  <c r="D69" i="24"/>
  <c r="D70" i="24"/>
  <c r="D71" i="24"/>
  <c r="D72" i="24"/>
  <c r="D73" i="24"/>
  <c r="D74" i="24"/>
  <c r="D75" i="24"/>
  <c r="D76" i="24"/>
  <c r="D106" i="24"/>
  <c r="D2" i="28"/>
  <c r="D3" i="28"/>
  <c r="D4" i="28"/>
  <c r="D5" i="28"/>
  <c r="D6" i="28"/>
  <c r="D7" i="28"/>
  <c r="D8" i="28"/>
  <c r="D9" i="28"/>
  <c r="D10" i="28"/>
  <c r="D11" i="28"/>
  <c r="D12" i="28"/>
  <c r="D13" i="28"/>
  <c r="D14" i="28"/>
  <c r="D15" i="28"/>
  <c r="D16" i="28"/>
  <c r="D17" i="28"/>
  <c r="D18" i="28"/>
  <c r="D19" i="28"/>
  <c r="D20" i="28"/>
  <c r="D21" i="28"/>
  <c r="D22" i="28"/>
  <c r="D23" i="28"/>
  <c r="D24" i="28"/>
  <c r="D25" i="28"/>
  <c r="D26" i="28"/>
  <c r="D27" i="28"/>
  <c r="D28" i="28"/>
  <c r="D29" i="28"/>
  <c r="D30" i="28"/>
  <c r="D31" i="28"/>
  <c r="D32" i="28"/>
  <c r="D33" i="28"/>
  <c r="D34" i="28"/>
  <c r="D35" i="28"/>
  <c r="D36" i="28"/>
  <c r="D37" i="28"/>
  <c r="D38" i="28"/>
  <c r="D39" i="28"/>
  <c r="D40" i="28"/>
  <c r="D41" i="28"/>
  <c r="D42" i="28"/>
  <c r="D43" i="28"/>
  <c r="D44" i="28"/>
  <c r="D45" i="28"/>
  <c r="D46" i="28"/>
  <c r="D47" i="28"/>
  <c r="D48" i="28"/>
  <c r="D49" i="28"/>
  <c r="D50" i="28"/>
  <c r="D51" i="28"/>
  <c r="D52" i="28"/>
  <c r="D53" i="28"/>
  <c r="D54" i="28"/>
  <c r="D55" i="28"/>
  <c r="D56" i="28"/>
  <c r="D57" i="28"/>
  <c r="D58" i="28"/>
  <c r="D59" i="28"/>
  <c r="D60" i="28"/>
  <c r="D61" i="28"/>
  <c r="D62" i="28"/>
  <c r="D63" i="28"/>
  <c r="D64" i="28"/>
  <c r="D65" i="28"/>
  <c r="D66" i="28"/>
  <c r="D67" i="28"/>
  <c r="D68" i="28"/>
  <c r="D69" i="28"/>
  <c r="D70" i="28"/>
  <c r="D71" i="28"/>
  <c r="D72" i="28"/>
  <c r="D73" i="28"/>
  <c r="D74" i="28"/>
  <c r="D75" i="28"/>
  <c r="D76" i="28"/>
  <c r="D77" i="28"/>
  <c r="D78" i="28"/>
  <c r="D79" i="28"/>
  <c r="D106" i="28"/>
  <c r="D2" i="16"/>
  <c r="D3" i="16"/>
  <c r="D4" i="16"/>
  <c r="D5" i="16"/>
  <c r="D6" i="16"/>
  <c r="D7" i="16"/>
  <c r="D8" i="16"/>
  <c r="D9" i="16"/>
  <c r="D10" i="16"/>
  <c r="D11" i="16"/>
  <c r="D12" i="16"/>
  <c r="D13" i="16"/>
  <c r="D14" i="16"/>
  <c r="D15" i="16"/>
  <c r="D16" i="16"/>
  <c r="D17" i="16"/>
  <c r="D18" i="16"/>
  <c r="D19" i="16"/>
  <c r="D20" i="16"/>
  <c r="D21" i="16"/>
  <c r="D22" i="16"/>
  <c r="D23" i="16"/>
  <c r="D24" i="16"/>
  <c r="D25" i="16"/>
  <c r="D26" i="16"/>
  <c r="D27" i="16"/>
  <c r="D28" i="16"/>
  <c r="D29" i="16"/>
  <c r="D30" i="16"/>
  <c r="D31" i="16"/>
  <c r="D32" i="16"/>
  <c r="D33" i="16"/>
  <c r="D34" i="16"/>
  <c r="D35" i="16"/>
  <c r="D36" i="16"/>
  <c r="D37" i="16"/>
  <c r="D38" i="16"/>
  <c r="D39" i="16"/>
  <c r="D40" i="16"/>
  <c r="D41" i="16"/>
  <c r="D42" i="16"/>
  <c r="D43" i="16"/>
  <c r="D44" i="16"/>
  <c r="D45" i="16"/>
  <c r="D46" i="16"/>
  <c r="D47" i="16"/>
  <c r="D48" i="16"/>
  <c r="D49" i="16"/>
  <c r="D50" i="16"/>
  <c r="D51" i="16"/>
  <c r="D52" i="16"/>
  <c r="D53" i="16"/>
  <c r="D54" i="16"/>
  <c r="D55" i="16"/>
  <c r="D56" i="16"/>
  <c r="D57" i="16"/>
  <c r="D58" i="16"/>
  <c r="D59" i="16"/>
  <c r="D60" i="16"/>
  <c r="D61" i="16"/>
  <c r="D62" i="16"/>
  <c r="D63" i="16"/>
  <c r="D64" i="16"/>
  <c r="D65" i="16"/>
  <c r="D66" i="16"/>
  <c r="D67" i="16"/>
  <c r="D68" i="16"/>
  <c r="D69" i="16"/>
  <c r="D70" i="16"/>
  <c r="D71" i="16"/>
  <c r="D72" i="16"/>
  <c r="D73" i="16"/>
  <c r="D74" i="16"/>
  <c r="D75" i="16"/>
  <c r="D76" i="16"/>
  <c r="D77" i="16"/>
  <c r="D78" i="16"/>
  <c r="D79" i="16"/>
  <c r="D80" i="16"/>
  <c r="D81" i="16"/>
  <c r="D82" i="16"/>
  <c r="D83" i="16"/>
  <c r="D84" i="16"/>
  <c r="D85" i="16"/>
  <c r="D86" i="16"/>
  <c r="D87" i="16"/>
  <c r="D88" i="16"/>
  <c r="D106" i="16"/>
  <c r="D2" i="18"/>
  <c r="D3" i="18"/>
  <c r="D4" i="18"/>
  <c r="D5" i="18"/>
  <c r="D6" i="18"/>
  <c r="D7" i="18"/>
  <c r="D8" i="18"/>
  <c r="D9" i="18"/>
  <c r="D10" i="18"/>
  <c r="D11" i="18"/>
  <c r="D12" i="18"/>
  <c r="D13" i="18"/>
  <c r="D14" i="18"/>
  <c r="D15" i="18"/>
  <c r="D16" i="18"/>
  <c r="D17" i="18"/>
  <c r="D18" i="18"/>
  <c r="D19" i="18"/>
  <c r="D20" i="18"/>
  <c r="D21" i="18"/>
  <c r="D22" i="18"/>
  <c r="D23" i="18"/>
  <c r="D24" i="18"/>
  <c r="D25" i="18"/>
  <c r="D26" i="18"/>
  <c r="D27" i="18"/>
  <c r="D28" i="18"/>
  <c r="D29" i="18"/>
  <c r="D30" i="18"/>
  <c r="D31" i="18"/>
  <c r="D32" i="18"/>
  <c r="D33" i="18"/>
  <c r="D34" i="18"/>
  <c r="D35" i="18"/>
  <c r="D36" i="18"/>
  <c r="D37" i="18"/>
  <c r="D38" i="18"/>
  <c r="D39" i="18"/>
  <c r="D40" i="18"/>
  <c r="D41" i="18"/>
  <c r="D42" i="18"/>
  <c r="D43" i="18"/>
  <c r="D44" i="18"/>
  <c r="D45" i="18"/>
  <c r="D46" i="18"/>
  <c r="D47" i="18"/>
  <c r="D48" i="18"/>
  <c r="D49" i="18"/>
  <c r="D50" i="18"/>
  <c r="D51" i="18"/>
  <c r="D52" i="18"/>
  <c r="D53" i="18"/>
  <c r="D54" i="18"/>
  <c r="D55" i="18"/>
  <c r="D56" i="18"/>
  <c r="D57" i="18"/>
  <c r="D58" i="18"/>
  <c r="D59" i="18"/>
  <c r="D60" i="18"/>
  <c r="D61" i="18"/>
  <c r="D62" i="18"/>
  <c r="D63" i="18"/>
  <c r="D64" i="18"/>
  <c r="D65" i="18"/>
  <c r="D66" i="18"/>
  <c r="D67" i="18"/>
  <c r="D68" i="18"/>
  <c r="D69" i="18"/>
  <c r="D70" i="18"/>
  <c r="D71" i="18"/>
  <c r="D72" i="18"/>
  <c r="D73" i="18"/>
  <c r="D74" i="18"/>
  <c r="D75" i="18"/>
  <c r="D76" i="18"/>
  <c r="D106" i="18"/>
  <c r="D2" i="20"/>
  <c r="D3" i="20"/>
  <c r="D4" i="20"/>
  <c r="D5" i="20"/>
  <c r="D6" i="20"/>
  <c r="D7" i="20"/>
  <c r="D8" i="20"/>
  <c r="D9" i="20"/>
  <c r="D10" i="20"/>
  <c r="D11" i="20"/>
  <c r="D12" i="20"/>
  <c r="D13" i="20"/>
  <c r="D14" i="20"/>
  <c r="D15" i="20"/>
  <c r="D16" i="20"/>
  <c r="D17" i="20"/>
  <c r="D18" i="20"/>
  <c r="D19" i="20"/>
  <c r="D20" i="20"/>
  <c r="D21" i="20"/>
  <c r="D22" i="20"/>
  <c r="D23" i="20"/>
  <c r="D24" i="20"/>
  <c r="D25" i="20"/>
  <c r="D26" i="20"/>
  <c r="D27" i="20"/>
  <c r="D28" i="20"/>
  <c r="D29" i="20"/>
  <c r="D30" i="20"/>
  <c r="D31" i="20"/>
  <c r="D32" i="20"/>
  <c r="D33" i="20"/>
  <c r="D34" i="20"/>
  <c r="D35" i="20"/>
  <c r="D36" i="20"/>
  <c r="D37" i="20"/>
  <c r="D38" i="20"/>
  <c r="D39" i="20"/>
  <c r="D40" i="20"/>
  <c r="D41" i="20"/>
  <c r="D42" i="20"/>
  <c r="D43" i="20"/>
  <c r="D44" i="20"/>
  <c r="D45" i="20"/>
  <c r="D46" i="20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62" i="20"/>
  <c r="D63" i="20"/>
  <c r="D64" i="20"/>
  <c r="D65" i="20"/>
  <c r="D66" i="20"/>
  <c r="D67" i="20"/>
  <c r="D68" i="20"/>
  <c r="D69" i="20"/>
  <c r="D70" i="20"/>
  <c r="D71" i="20"/>
  <c r="D72" i="20"/>
  <c r="D73" i="20"/>
  <c r="D74" i="20"/>
  <c r="D75" i="20"/>
  <c r="D106" i="20"/>
  <c r="D2" i="22"/>
  <c r="D3" i="22"/>
  <c r="D4" i="22"/>
  <c r="D5" i="22"/>
  <c r="D6" i="22"/>
  <c r="D7" i="22"/>
  <c r="D8" i="22"/>
  <c r="D9" i="22"/>
  <c r="D10" i="22"/>
  <c r="D11" i="22"/>
  <c r="D12" i="22"/>
  <c r="D13" i="22"/>
  <c r="D14" i="22"/>
  <c r="D15" i="22"/>
  <c r="D16" i="22"/>
  <c r="D17" i="22"/>
  <c r="D18" i="22"/>
  <c r="D19" i="22"/>
  <c r="D20" i="22"/>
  <c r="D21" i="22"/>
  <c r="D22" i="22"/>
  <c r="D23" i="22"/>
  <c r="D24" i="22"/>
  <c r="D25" i="22"/>
  <c r="D26" i="22"/>
  <c r="D27" i="22"/>
  <c r="D28" i="22"/>
  <c r="D29" i="22"/>
  <c r="D30" i="22"/>
  <c r="D31" i="22"/>
  <c r="D32" i="22"/>
  <c r="D33" i="22"/>
  <c r="D34" i="22"/>
  <c r="D35" i="22"/>
  <c r="D36" i="22"/>
  <c r="D37" i="22"/>
  <c r="D38" i="22"/>
  <c r="D39" i="22"/>
  <c r="D40" i="22"/>
  <c r="D41" i="22"/>
  <c r="D42" i="22"/>
  <c r="D43" i="22"/>
  <c r="D44" i="22"/>
  <c r="D45" i="22"/>
  <c r="D46" i="22"/>
  <c r="D47" i="22"/>
  <c r="D48" i="22"/>
  <c r="D49" i="22"/>
  <c r="D50" i="22"/>
  <c r="D51" i="22"/>
  <c r="D52" i="22"/>
  <c r="D53" i="22"/>
  <c r="D54" i="22"/>
  <c r="D55" i="22"/>
  <c r="D56" i="22"/>
  <c r="D57" i="22"/>
  <c r="D58" i="22"/>
  <c r="D59" i="22"/>
  <c r="D60" i="22"/>
  <c r="D61" i="22"/>
  <c r="D62" i="22"/>
  <c r="D63" i="22"/>
  <c r="D64" i="22"/>
  <c r="D65" i="22"/>
  <c r="D66" i="22"/>
  <c r="D67" i="22"/>
  <c r="D68" i="22"/>
  <c r="D69" i="22"/>
  <c r="D70" i="22"/>
  <c r="D71" i="22"/>
  <c r="D72" i="22"/>
  <c r="D73" i="22"/>
  <c r="D74" i="22"/>
  <c r="D75" i="22"/>
  <c r="D76" i="22"/>
  <c r="D77" i="22"/>
  <c r="D78" i="22"/>
  <c r="D106" i="22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106" i="3"/>
  <c r="D2" i="7"/>
  <c r="D3" i="7"/>
  <c r="D4" i="7"/>
  <c r="D5" i="7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106" i="7"/>
  <c r="D2" i="4"/>
  <c r="D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106" i="4"/>
  <c r="D2" i="6"/>
  <c r="D3" i="6"/>
  <c r="D4" i="6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76" i="6"/>
  <c r="D106" i="6"/>
  <c r="D2" i="69"/>
  <c r="D3" i="69"/>
  <c r="D4" i="69"/>
  <c r="D5" i="69"/>
  <c r="D6" i="69"/>
  <c r="D7" i="69"/>
  <c r="D8" i="69"/>
  <c r="D9" i="69"/>
  <c r="D10" i="69"/>
  <c r="D11" i="69"/>
  <c r="D12" i="69"/>
  <c r="D13" i="69"/>
  <c r="D14" i="69"/>
  <c r="D15" i="69"/>
  <c r="D16" i="69"/>
  <c r="D17" i="69"/>
  <c r="D18" i="69"/>
  <c r="D19" i="69"/>
  <c r="D20" i="69"/>
  <c r="D21" i="69"/>
  <c r="D22" i="69"/>
  <c r="D23" i="69"/>
  <c r="D24" i="69"/>
  <c r="D25" i="69"/>
  <c r="D26" i="69"/>
  <c r="D27" i="69"/>
  <c r="D28" i="69"/>
  <c r="D29" i="69"/>
  <c r="D30" i="69"/>
  <c r="D31" i="69"/>
  <c r="D32" i="69"/>
  <c r="D33" i="69"/>
  <c r="D34" i="69"/>
  <c r="D35" i="69"/>
  <c r="D36" i="69"/>
  <c r="D37" i="69"/>
  <c r="D38" i="69"/>
  <c r="D39" i="69"/>
  <c r="D40" i="69"/>
  <c r="D41" i="69"/>
  <c r="D42" i="69"/>
  <c r="D43" i="69"/>
  <c r="D44" i="69"/>
  <c r="D45" i="69"/>
  <c r="D46" i="69"/>
  <c r="D47" i="69"/>
  <c r="D48" i="69"/>
  <c r="D49" i="69"/>
  <c r="D50" i="69"/>
  <c r="D51" i="69"/>
  <c r="D52" i="69"/>
  <c r="D53" i="69"/>
  <c r="D54" i="69"/>
  <c r="D55" i="69"/>
  <c r="D56" i="69"/>
  <c r="D57" i="69"/>
  <c r="D58" i="69"/>
  <c r="D59" i="69"/>
  <c r="D60" i="69"/>
  <c r="D61" i="69"/>
  <c r="D62" i="69"/>
  <c r="D63" i="69"/>
  <c r="D64" i="69"/>
  <c r="D65" i="69"/>
  <c r="D66" i="69"/>
  <c r="D67" i="69"/>
  <c r="D68" i="69"/>
  <c r="D69" i="69"/>
  <c r="D70" i="69"/>
  <c r="D71" i="69"/>
  <c r="D72" i="69"/>
  <c r="D73" i="69"/>
  <c r="D74" i="69"/>
  <c r="D75" i="69"/>
  <c r="D76" i="69"/>
  <c r="D106" i="69"/>
  <c r="D2" i="63"/>
  <c r="D3" i="63"/>
  <c r="D4" i="63"/>
  <c r="D5" i="63"/>
  <c r="D6" i="63"/>
  <c r="D7" i="63"/>
  <c r="D8" i="63"/>
  <c r="D9" i="63"/>
  <c r="D10" i="63"/>
  <c r="D11" i="63"/>
  <c r="D12" i="63"/>
  <c r="D13" i="63"/>
  <c r="D14" i="63"/>
  <c r="D15" i="63"/>
  <c r="D16" i="63"/>
  <c r="D17" i="63"/>
  <c r="D18" i="63"/>
  <c r="D19" i="63"/>
  <c r="D20" i="63"/>
  <c r="D21" i="63"/>
  <c r="D22" i="63"/>
  <c r="D23" i="63"/>
  <c r="D24" i="63"/>
  <c r="D25" i="63"/>
  <c r="D26" i="63"/>
  <c r="D27" i="63"/>
  <c r="D28" i="63"/>
  <c r="D29" i="63"/>
  <c r="D30" i="63"/>
  <c r="D31" i="63"/>
  <c r="D32" i="63"/>
  <c r="D33" i="63"/>
  <c r="D34" i="63"/>
  <c r="D35" i="63"/>
  <c r="D36" i="63"/>
  <c r="D37" i="63"/>
  <c r="D38" i="63"/>
  <c r="D39" i="63"/>
  <c r="D40" i="63"/>
  <c r="D41" i="63"/>
  <c r="D42" i="63"/>
  <c r="D43" i="63"/>
  <c r="D44" i="63"/>
  <c r="D45" i="63"/>
  <c r="D46" i="63"/>
  <c r="D47" i="63"/>
  <c r="D48" i="63"/>
  <c r="D49" i="63"/>
  <c r="D50" i="63"/>
  <c r="D51" i="63"/>
  <c r="D52" i="63"/>
  <c r="D53" i="63"/>
  <c r="D54" i="63"/>
  <c r="D55" i="63"/>
  <c r="D56" i="63"/>
  <c r="D57" i="63"/>
  <c r="D58" i="63"/>
  <c r="D59" i="63"/>
  <c r="D60" i="63"/>
  <c r="D61" i="63"/>
  <c r="D62" i="63"/>
  <c r="D63" i="63"/>
  <c r="D64" i="63"/>
  <c r="D65" i="63"/>
  <c r="D66" i="63"/>
  <c r="D67" i="63"/>
  <c r="D68" i="63"/>
  <c r="D69" i="63"/>
  <c r="D70" i="63"/>
  <c r="D71" i="63"/>
  <c r="D72" i="63"/>
  <c r="D73" i="63"/>
  <c r="D74" i="63"/>
  <c r="D75" i="63"/>
  <c r="D76" i="63"/>
  <c r="D106" i="63"/>
  <c r="D2" i="65"/>
  <c r="D3" i="65"/>
  <c r="D4" i="65"/>
  <c r="D5" i="65"/>
  <c r="D6" i="65"/>
  <c r="D7" i="65"/>
  <c r="D8" i="65"/>
  <c r="D9" i="65"/>
  <c r="D10" i="65"/>
  <c r="D11" i="65"/>
  <c r="D12" i="65"/>
  <c r="D13" i="65"/>
  <c r="D14" i="65"/>
  <c r="D15" i="65"/>
  <c r="D16" i="65"/>
  <c r="D17" i="65"/>
  <c r="D18" i="65"/>
  <c r="D19" i="65"/>
  <c r="D20" i="65"/>
  <c r="D21" i="65"/>
  <c r="D22" i="65"/>
  <c r="D23" i="65"/>
  <c r="D24" i="65"/>
  <c r="D25" i="65"/>
  <c r="D26" i="65"/>
  <c r="D27" i="65"/>
  <c r="D28" i="65"/>
  <c r="D29" i="65"/>
  <c r="D30" i="65"/>
  <c r="D31" i="65"/>
  <c r="D32" i="65"/>
  <c r="D33" i="65"/>
  <c r="D34" i="65"/>
  <c r="D35" i="65"/>
  <c r="D36" i="65"/>
  <c r="D37" i="65"/>
  <c r="D38" i="65"/>
  <c r="D39" i="65"/>
  <c r="D40" i="65"/>
  <c r="D41" i="65"/>
  <c r="D42" i="65"/>
  <c r="D43" i="65"/>
  <c r="D44" i="65"/>
  <c r="D45" i="65"/>
  <c r="D46" i="65"/>
  <c r="D47" i="65"/>
  <c r="D48" i="65"/>
  <c r="D49" i="65"/>
  <c r="D50" i="65"/>
  <c r="D51" i="65"/>
  <c r="D52" i="65"/>
  <c r="D53" i="65"/>
  <c r="D54" i="65"/>
  <c r="D55" i="65"/>
  <c r="D56" i="65"/>
  <c r="D57" i="65"/>
  <c r="D58" i="65"/>
  <c r="D59" i="65"/>
  <c r="D60" i="65"/>
  <c r="D61" i="65"/>
  <c r="D62" i="65"/>
  <c r="D63" i="65"/>
  <c r="D64" i="65"/>
  <c r="D65" i="65"/>
  <c r="D66" i="65"/>
  <c r="D67" i="65"/>
  <c r="D68" i="65"/>
  <c r="D69" i="65"/>
  <c r="D70" i="65"/>
  <c r="D71" i="65"/>
  <c r="D72" i="65"/>
  <c r="D73" i="65"/>
  <c r="D74" i="65"/>
  <c r="D75" i="65"/>
  <c r="D76" i="65"/>
  <c r="D106" i="65"/>
  <c r="D2" i="55"/>
  <c r="D3" i="55"/>
  <c r="D4" i="55"/>
  <c r="D5" i="55"/>
  <c r="D6" i="55"/>
  <c r="D7" i="55"/>
  <c r="D8" i="55"/>
  <c r="D9" i="55"/>
  <c r="D10" i="55"/>
  <c r="D11" i="55"/>
  <c r="D12" i="55"/>
  <c r="D13" i="55"/>
  <c r="D14" i="55"/>
  <c r="D15" i="55"/>
  <c r="D16" i="55"/>
  <c r="D17" i="55"/>
  <c r="D18" i="55"/>
  <c r="D19" i="55"/>
  <c r="D20" i="55"/>
  <c r="D21" i="55"/>
  <c r="D22" i="55"/>
  <c r="D23" i="55"/>
  <c r="D24" i="55"/>
  <c r="D25" i="55"/>
  <c r="D26" i="55"/>
  <c r="D27" i="55"/>
  <c r="D28" i="55"/>
  <c r="D29" i="55"/>
  <c r="D30" i="55"/>
  <c r="D31" i="55"/>
  <c r="D32" i="55"/>
  <c r="D33" i="55"/>
  <c r="D34" i="55"/>
  <c r="D35" i="55"/>
  <c r="D36" i="55"/>
  <c r="D37" i="55"/>
  <c r="D38" i="55"/>
  <c r="D39" i="55"/>
  <c r="D40" i="55"/>
  <c r="D41" i="55"/>
  <c r="D42" i="55"/>
  <c r="D43" i="55"/>
  <c r="D44" i="55"/>
  <c r="D45" i="55"/>
  <c r="D46" i="55"/>
  <c r="D47" i="55"/>
  <c r="D48" i="55"/>
  <c r="D49" i="55"/>
  <c r="D50" i="55"/>
  <c r="D51" i="55"/>
  <c r="D52" i="55"/>
  <c r="D53" i="55"/>
  <c r="D54" i="55"/>
  <c r="D55" i="55"/>
  <c r="D56" i="55"/>
  <c r="D57" i="55"/>
  <c r="D58" i="55"/>
  <c r="D59" i="55"/>
  <c r="D60" i="55"/>
  <c r="D61" i="55"/>
  <c r="D62" i="55"/>
  <c r="D63" i="55"/>
  <c r="D64" i="55"/>
  <c r="D65" i="55"/>
  <c r="D66" i="55"/>
  <c r="D67" i="55"/>
  <c r="D68" i="55"/>
  <c r="D69" i="55"/>
  <c r="D70" i="55"/>
  <c r="D71" i="55"/>
  <c r="D72" i="55"/>
  <c r="D73" i="55"/>
  <c r="D74" i="55"/>
  <c r="D75" i="55"/>
  <c r="D76" i="55"/>
  <c r="D77" i="55"/>
  <c r="D106" i="55"/>
  <c r="C106" i="38"/>
  <c r="C106" i="67"/>
  <c r="C106" i="41"/>
  <c r="C106" i="42"/>
  <c r="C106" i="43"/>
  <c r="C106" i="33"/>
  <c r="C106" i="35"/>
  <c r="C106" i="44"/>
  <c r="C106" i="45"/>
  <c r="C106" i="23"/>
  <c r="C106" i="25"/>
  <c r="C106" i="24"/>
  <c r="C106" i="28"/>
  <c r="C106" i="16"/>
  <c r="C106" i="18"/>
  <c r="C106" i="20"/>
  <c r="C106" i="22"/>
  <c r="C106" i="3"/>
  <c r="C106" i="7"/>
  <c r="C106" i="4"/>
  <c r="C106" i="6"/>
  <c r="C106" i="69"/>
  <c r="C106" i="63"/>
  <c r="C106" i="65"/>
  <c r="C106" i="55"/>
  <c r="B106" i="38"/>
  <c r="B106" i="67"/>
  <c r="B106" i="41"/>
  <c r="B106" i="42"/>
  <c r="B106" i="43"/>
  <c r="B106" i="33"/>
  <c r="B106" i="35"/>
  <c r="B106" i="44"/>
  <c r="B106" i="45"/>
  <c r="B106" i="23"/>
  <c r="B106" i="25"/>
  <c r="B106" i="24"/>
  <c r="B106" i="28"/>
  <c r="B106" i="16"/>
  <c r="B106" i="18"/>
  <c r="B106" i="20"/>
  <c r="B106" i="22"/>
  <c r="B106" i="3"/>
  <c r="B106" i="7"/>
  <c r="B106" i="4"/>
  <c r="B106" i="6"/>
  <c r="B106" i="69"/>
  <c r="B106" i="63"/>
  <c r="B106" i="65"/>
  <c r="B106" i="55"/>
  <c r="D107" i="63"/>
  <c r="G107" i="43"/>
  <c r="F107" i="43"/>
  <c r="E107" i="43"/>
  <c r="D107" i="43"/>
  <c r="C107" i="43"/>
  <c r="B2" i="52"/>
  <c r="A2" i="52"/>
  <c r="G107" i="42"/>
  <c r="F107" i="42"/>
  <c r="E107" i="42"/>
  <c r="D107" i="42"/>
  <c r="C107" i="42"/>
  <c r="B107" i="42"/>
  <c r="G107" i="41"/>
  <c r="F107" i="41"/>
  <c r="E107" i="41"/>
  <c r="D107" i="41"/>
  <c r="C107" i="41"/>
  <c r="B107" i="41"/>
  <c r="G107" i="67"/>
  <c r="F107" i="67"/>
  <c r="E107" i="67"/>
  <c r="D107" i="67"/>
  <c r="C107" i="67"/>
  <c r="B107" i="67"/>
  <c r="G107" i="38"/>
  <c r="F107" i="38"/>
  <c r="E107" i="38"/>
  <c r="D107" i="38"/>
  <c r="C107" i="38"/>
  <c r="B107" i="38"/>
  <c r="G107" i="45"/>
  <c r="F107" i="45"/>
  <c r="E107" i="45"/>
  <c r="D107" i="45"/>
  <c r="C107" i="45"/>
  <c r="B107" i="45"/>
  <c r="B2" i="51"/>
  <c r="A13" i="51"/>
  <c r="B13" i="51"/>
  <c r="A2" i="51"/>
  <c r="G107" i="44"/>
  <c r="F107" i="44"/>
  <c r="E107" i="44"/>
  <c r="D107" i="44"/>
  <c r="C107" i="44"/>
  <c r="B107" i="44"/>
  <c r="G107" i="35"/>
  <c r="F107" i="35"/>
  <c r="E107" i="35"/>
  <c r="D107" i="35"/>
  <c r="C107" i="35"/>
  <c r="B107" i="35"/>
  <c r="G107" i="33"/>
  <c r="F107" i="33"/>
  <c r="E107" i="33"/>
  <c r="D107" i="33"/>
  <c r="C107" i="33"/>
  <c r="B107" i="33"/>
  <c r="G107" i="28"/>
  <c r="F107" i="28"/>
  <c r="E107" i="28"/>
  <c r="D107" i="28"/>
  <c r="C107" i="28"/>
  <c r="B107" i="28"/>
  <c r="B2" i="50"/>
  <c r="A13" i="50"/>
  <c r="B13" i="50"/>
  <c r="A2" i="50"/>
  <c r="G107" i="24"/>
  <c r="F107" i="24"/>
  <c r="E107" i="24"/>
  <c r="D107" i="24"/>
  <c r="C107" i="24"/>
  <c r="B107" i="24"/>
  <c r="G107" i="25"/>
  <c r="F107" i="25"/>
  <c r="E107" i="25"/>
  <c r="D107" i="25"/>
  <c r="C107" i="25"/>
  <c r="B107" i="25"/>
  <c r="G107" i="23"/>
  <c r="F107" i="23"/>
  <c r="E107" i="23"/>
  <c r="D107" i="23"/>
  <c r="C107" i="23"/>
  <c r="B107" i="23"/>
  <c r="G107" i="22"/>
  <c r="F107" i="22"/>
  <c r="E107" i="22"/>
  <c r="D107" i="22"/>
  <c r="C107" i="22"/>
  <c r="B107" i="22"/>
  <c r="B2" i="49"/>
  <c r="A2" i="49"/>
  <c r="G107" i="20"/>
  <c r="F107" i="20"/>
  <c r="E107" i="20"/>
  <c r="D107" i="20"/>
  <c r="C107" i="20"/>
  <c r="B107" i="20"/>
  <c r="G107" i="18"/>
  <c r="F107" i="18"/>
  <c r="E107" i="18"/>
  <c r="D107" i="18"/>
  <c r="C107" i="18"/>
  <c r="B107" i="18"/>
  <c r="G107" i="16"/>
  <c r="F107" i="16"/>
  <c r="E107" i="16"/>
  <c r="D107" i="16"/>
  <c r="C107" i="16"/>
  <c r="B107" i="16"/>
  <c r="G107" i="6"/>
  <c r="F107" i="6"/>
  <c r="E107" i="6"/>
  <c r="D107" i="6"/>
  <c r="C107" i="6"/>
  <c r="B107" i="6"/>
  <c r="B2" i="47"/>
  <c r="A2" i="47"/>
  <c r="G107" i="4"/>
  <c r="F107" i="4"/>
  <c r="E107" i="4"/>
  <c r="D107" i="4"/>
  <c r="C107" i="4"/>
  <c r="B107" i="4"/>
  <c r="G107" i="7"/>
  <c r="F107" i="7"/>
  <c r="E107" i="7"/>
  <c r="D107" i="7"/>
  <c r="C107" i="7"/>
  <c r="B107" i="7"/>
  <c r="G107" i="3"/>
  <c r="F107" i="3"/>
  <c r="E107" i="3"/>
  <c r="D107" i="3"/>
  <c r="C107" i="3"/>
  <c r="B107" i="3"/>
  <c r="G107" i="55"/>
  <c r="F107" i="55"/>
  <c r="E107" i="55"/>
  <c r="D107" i="55"/>
  <c r="C107" i="55"/>
  <c r="B107" i="55"/>
  <c r="B2" i="70"/>
  <c r="A2" i="70"/>
  <c r="G107" i="65"/>
  <c r="F107" i="65"/>
  <c r="E107" i="65"/>
  <c r="D107" i="65"/>
  <c r="C107" i="65"/>
  <c r="B107" i="65"/>
  <c r="G107" i="63"/>
  <c r="F107" i="63"/>
  <c r="C107" i="63"/>
  <c r="B107" i="63"/>
  <c r="G107" i="69"/>
  <c r="F107" i="69"/>
  <c r="E107" i="69"/>
  <c r="D107" i="69"/>
  <c r="C107" i="69"/>
  <c r="B107" i="69"/>
  <c r="G27" i="46"/>
  <c r="G26" i="46"/>
  <c r="G25" i="46"/>
  <c r="G24" i="46"/>
  <c r="J23" i="46"/>
  <c r="I23" i="46"/>
  <c r="H23" i="46"/>
  <c r="G23" i="46"/>
  <c r="F27" i="46"/>
  <c r="F26" i="46"/>
  <c r="F25" i="46"/>
  <c r="F24" i="46"/>
  <c r="F23" i="46"/>
  <c r="E9" i="46"/>
  <c r="E4" i="46"/>
  <c r="F4" i="46"/>
  <c r="F12" i="46"/>
  <c r="F16" i="46"/>
  <c r="F22" i="46"/>
  <c r="E27" i="46"/>
  <c r="E26" i="46"/>
  <c r="E25" i="46"/>
  <c r="E24" i="46"/>
  <c r="E23" i="46"/>
  <c r="E22" i="46"/>
  <c r="G22" i="46"/>
  <c r="F21" i="46"/>
  <c r="F20" i="46"/>
  <c r="E21" i="46"/>
  <c r="E20" i="46"/>
  <c r="F19" i="46"/>
  <c r="E19" i="46"/>
  <c r="E18" i="46"/>
  <c r="E17" i="46"/>
  <c r="E16" i="46"/>
  <c r="F18" i="46"/>
  <c r="F17" i="46"/>
  <c r="F15" i="46"/>
  <c r="E15" i="46"/>
  <c r="F14" i="46"/>
  <c r="F13" i="46"/>
  <c r="E14" i="46"/>
  <c r="E13" i="46"/>
  <c r="E12" i="46"/>
  <c r="F11" i="46"/>
  <c r="E11" i="46"/>
  <c r="F9" i="46"/>
  <c r="F10" i="46"/>
  <c r="E10" i="46"/>
  <c r="F7" i="46"/>
  <c r="E8" i="46"/>
  <c r="F8" i="46"/>
  <c r="E7" i="46"/>
  <c r="F6" i="46"/>
  <c r="F5" i="46"/>
  <c r="E6" i="46"/>
  <c r="E5" i="46"/>
  <c r="F3" i="46"/>
  <c r="E3" i="46"/>
  <c r="C82" i="70"/>
  <c r="B82" i="70"/>
  <c r="B127" i="70"/>
  <c r="C127" i="70"/>
  <c r="B128" i="70"/>
  <c r="C128" i="70"/>
  <c r="B129" i="70"/>
  <c r="C129" i="70"/>
  <c r="B130" i="70"/>
  <c r="C130" i="70"/>
  <c r="B131" i="70"/>
  <c r="C131" i="70"/>
  <c r="B132" i="70"/>
  <c r="C132" i="70"/>
  <c r="B133" i="70"/>
  <c r="C133" i="70"/>
  <c r="B134" i="70"/>
  <c r="C134" i="70"/>
  <c r="B135" i="70"/>
  <c r="C135" i="70"/>
  <c r="B136" i="70"/>
  <c r="C136" i="70"/>
  <c r="C126" i="70"/>
  <c r="B126" i="70"/>
  <c r="B114" i="70"/>
  <c r="C114" i="70"/>
  <c r="C109" i="70"/>
  <c r="B105" i="70"/>
  <c r="C105" i="70"/>
  <c r="B106" i="70"/>
  <c r="C106" i="70"/>
  <c r="B107" i="70"/>
  <c r="C107" i="70"/>
  <c r="B108" i="70"/>
  <c r="C108" i="70"/>
  <c r="B109" i="70"/>
  <c r="B110" i="70"/>
  <c r="C110" i="70"/>
  <c r="B111" i="70"/>
  <c r="C111" i="70"/>
  <c r="B112" i="70"/>
  <c r="C112" i="70"/>
  <c r="B113" i="70"/>
  <c r="C113" i="70"/>
  <c r="C104" i="70"/>
  <c r="B104" i="70"/>
  <c r="G1932" i="71"/>
  <c r="F1932" i="71"/>
  <c r="E1932" i="71"/>
  <c r="D1932" i="71"/>
  <c r="C1932" i="71"/>
  <c r="B1932" i="71"/>
  <c r="F1928" i="71"/>
  <c r="G1928" i="71"/>
  <c r="E1928" i="71"/>
  <c r="D1928" i="71"/>
  <c r="C1928" i="71"/>
  <c r="B1928" i="71"/>
  <c r="G1924" i="71"/>
  <c r="F1924" i="71"/>
  <c r="E1924" i="71"/>
  <c r="D1924" i="71"/>
  <c r="C1924" i="71"/>
  <c r="B1924" i="71"/>
  <c r="G1920" i="71"/>
  <c r="F1920" i="71"/>
  <c r="E1920" i="71"/>
  <c r="D1920" i="71"/>
  <c r="C1920" i="71"/>
  <c r="B1920" i="71"/>
  <c r="G1916" i="71"/>
  <c r="F1916" i="71"/>
  <c r="E1916" i="71"/>
  <c r="D1916" i="71"/>
  <c r="C1916" i="71"/>
  <c r="B1916" i="71"/>
  <c r="G1912" i="71"/>
  <c r="F1912" i="71"/>
  <c r="E1912" i="71"/>
  <c r="D1912" i="71"/>
  <c r="C1912" i="71"/>
  <c r="C54" i="52"/>
  <c r="B54" i="52"/>
  <c r="C53" i="52"/>
  <c r="B53" i="52"/>
  <c r="C52" i="52"/>
  <c r="B52" i="52"/>
  <c r="C51" i="52"/>
  <c r="B51" i="52"/>
  <c r="C50" i="52"/>
  <c r="B50" i="52"/>
  <c r="C49" i="52"/>
  <c r="B49" i="52"/>
  <c r="C48" i="52"/>
  <c r="B48" i="52"/>
  <c r="B34" i="52"/>
  <c r="C36" i="52"/>
  <c r="B31" i="52"/>
  <c r="C31" i="52"/>
  <c r="B32" i="52"/>
  <c r="C32" i="52"/>
  <c r="B33" i="52"/>
  <c r="C33" i="52"/>
  <c r="C34" i="52"/>
  <c r="B35" i="52"/>
  <c r="C35" i="52"/>
  <c r="B36" i="52"/>
  <c r="C30" i="52"/>
  <c r="B30" i="52"/>
  <c r="B61" i="51"/>
  <c r="C61" i="51"/>
  <c r="B62" i="51"/>
  <c r="C62" i="51"/>
  <c r="B63" i="51"/>
  <c r="C63" i="51"/>
  <c r="B64" i="51"/>
  <c r="C64" i="51"/>
  <c r="B65" i="51"/>
  <c r="C65" i="51"/>
  <c r="B66" i="51"/>
  <c r="C66" i="51"/>
  <c r="B67" i="51"/>
  <c r="C67" i="51"/>
  <c r="B68" i="51"/>
  <c r="C68" i="51"/>
  <c r="B69" i="51"/>
  <c r="C69" i="51"/>
  <c r="C60" i="51"/>
  <c r="B60" i="51"/>
  <c r="B48" i="51"/>
  <c r="C48" i="51"/>
  <c r="C40" i="51"/>
  <c r="C41" i="51"/>
  <c r="C42" i="51"/>
  <c r="C43" i="51"/>
  <c r="C44" i="51"/>
  <c r="C45" i="51"/>
  <c r="C46" i="51"/>
  <c r="C47" i="51"/>
  <c r="B40" i="51"/>
  <c r="B41" i="51"/>
  <c r="B42" i="51"/>
  <c r="B43" i="51"/>
  <c r="B44" i="51"/>
  <c r="B45" i="51"/>
  <c r="B46" i="51"/>
  <c r="B47" i="51"/>
  <c r="C39" i="51"/>
  <c r="B39" i="51"/>
  <c r="C69" i="50"/>
  <c r="B60" i="50"/>
  <c r="B69" i="50"/>
  <c r="C68" i="50"/>
  <c r="B68" i="50"/>
  <c r="C67" i="50"/>
  <c r="B67" i="50"/>
  <c r="C66" i="50"/>
  <c r="B66" i="50"/>
  <c r="C65" i="50"/>
  <c r="B65" i="50"/>
  <c r="C64" i="50"/>
  <c r="B64" i="50"/>
  <c r="C63" i="50"/>
  <c r="B63" i="50"/>
  <c r="C62" i="50"/>
  <c r="B62" i="50"/>
  <c r="C61" i="50"/>
  <c r="B61" i="50"/>
  <c r="C60" i="50"/>
  <c r="C40" i="50"/>
  <c r="C41" i="50"/>
  <c r="C42" i="50"/>
  <c r="C43" i="50"/>
  <c r="C44" i="50"/>
  <c r="C45" i="50"/>
  <c r="C46" i="50"/>
  <c r="C47" i="50"/>
  <c r="C48" i="50"/>
  <c r="B40" i="50"/>
  <c r="B41" i="50"/>
  <c r="B42" i="50"/>
  <c r="B43" i="50"/>
  <c r="B44" i="50"/>
  <c r="B45" i="50"/>
  <c r="B46" i="50"/>
  <c r="B47" i="50"/>
  <c r="B48" i="50"/>
  <c r="C39" i="50"/>
  <c r="B39" i="50"/>
  <c r="C63" i="49"/>
  <c r="B63" i="49"/>
  <c r="C62" i="49"/>
  <c r="B62" i="49"/>
  <c r="C61" i="49"/>
  <c r="B61" i="49"/>
  <c r="C60" i="49"/>
  <c r="B60" i="49"/>
  <c r="C59" i="49"/>
  <c r="B59" i="49"/>
  <c r="C58" i="49"/>
  <c r="B58" i="49"/>
  <c r="C57" i="49"/>
  <c r="B57" i="49"/>
  <c r="C56" i="49"/>
  <c r="B56" i="49"/>
  <c r="C55" i="49"/>
  <c r="B55" i="49"/>
  <c r="C54" i="49"/>
  <c r="B54" i="49"/>
  <c r="C34" i="49"/>
  <c r="C35" i="49"/>
  <c r="C36" i="49"/>
  <c r="C37" i="49"/>
  <c r="C38" i="49"/>
  <c r="C39" i="49"/>
  <c r="C40" i="49"/>
  <c r="C41" i="49"/>
  <c r="C42" i="49"/>
  <c r="B34" i="49"/>
  <c r="B35" i="49"/>
  <c r="B36" i="49"/>
  <c r="B37" i="49"/>
  <c r="B38" i="49"/>
  <c r="B39" i="49"/>
  <c r="B40" i="49"/>
  <c r="B41" i="49"/>
  <c r="B42" i="49"/>
  <c r="C33" i="49"/>
  <c r="B33" i="49"/>
  <c r="C136" i="47"/>
  <c r="D136" i="47"/>
  <c r="D127" i="47"/>
  <c r="D128" i="47"/>
  <c r="D129" i="47"/>
  <c r="D130" i="47"/>
  <c r="D131" i="47"/>
  <c r="D132" i="47"/>
  <c r="D133" i="47"/>
  <c r="D134" i="47"/>
  <c r="D135" i="47"/>
  <c r="C127" i="47"/>
  <c r="C128" i="47"/>
  <c r="C129" i="47"/>
  <c r="C130" i="47"/>
  <c r="C131" i="47"/>
  <c r="C132" i="47"/>
  <c r="C133" i="47"/>
  <c r="C134" i="47"/>
  <c r="C135" i="47"/>
  <c r="B92" i="47"/>
  <c r="B136" i="47"/>
  <c r="B132" i="47"/>
  <c r="B127" i="47"/>
  <c r="B128" i="47"/>
  <c r="B129" i="47"/>
  <c r="B130" i="47"/>
  <c r="B131" i="47"/>
  <c r="B133" i="47"/>
  <c r="B134" i="47"/>
  <c r="B91" i="47"/>
  <c r="B135" i="47"/>
  <c r="D82" i="47"/>
  <c r="D126" i="47"/>
  <c r="C82" i="47"/>
  <c r="C126" i="47"/>
  <c r="B82" i="47"/>
  <c r="B126" i="47"/>
  <c r="D105" i="47"/>
  <c r="D106" i="47"/>
  <c r="D107" i="47"/>
  <c r="D108" i="47"/>
  <c r="D109" i="47"/>
  <c r="D110" i="47"/>
  <c r="D111" i="47"/>
  <c r="D112" i="47"/>
  <c r="D113" i="47"/>
  <c r="D114" i="47"/>
  <c r="C105" i="47"/>
  <c r="C106" i="47"/>
  <c r="C107" i="47"/>
  <c r="C108" i="47"/>
  <c r="C109" i="47"/>
  <c r="C110" i="47"/>
  <c r="C111" i="47"/>
  <c r="C112" i="47"/>
  <c r="C113" i="47"/>
  <c r="C114" i="47"/>
  <c r="B110" i="47"/>
  <c r="B114" i="47"/>
  <c r="B105" i="47"/>
  <c r="B106" i="47"/>
  <c r="B107" i="47"/>
  <c r="B108" i="47"/>
  <c r="B109" i="47"/>
  <c r="B111" i="47"/>
  <c r="B112" i="47"/>
  <c r="B113" i="47"/>
  <c r="D104" i="47"/>
  <c r="C104" i="47"/>
  <c r="B104" i="47"/>
  <c r="B59" i="47"/>
  <c r="C58" i="47"/>
  <c r="D58" i="47"/>
  <c r="D55" i="47"/>
  <c r="D56" i="47"/>
  <c r="D57" i="47"/>
  <c r="D59" i="47"/>
  <c r="D60" i="47"/>
  <c r="C55" i="47"/>
  <c r="C56" i="47"/>
  <c r="C57" i="47"/>
  <c r="C59" i="47"/>
  <c r="C60" i="47"/>
  <c r="B55" i="47"/>
  <c r="B56" i="47"/>
  <c r="B57" i="47"/>
  <c r="B58" i="47"/>
  <c r="B60" i="47"/>
  <c r="D54" i="47"/>
  <c r="C54" i="47"/>
  <c r="B54" i="47"/>
  <c r="D37" i="47"/>
  <c r="D38" i="47"/>
  <c r="D39" i="47"/>
  <c r="D40" i="47"/>
  <c r="D41" i="47"/>
  <c r="D42" i="47"/>
  <c r="C37" i="47"/>
  <c r="C38" i="47"/>
  <c r="C39" i="47"/>
  <c r="C40" i="47"/>
  <c r="C41" i="47"/>
  <c r="C42" i="47"/>
  <c r="B37" i="47"/>
  <c r="B38" i="47"/>
  <c r="B39" i="47"/>
  <c r="B40" i="47"/>
  <c r="B41" i="47"/>
  <c r="B42" i="47"/>
  <c r="D36" i="47"/>
  <c r="C36" i="47"/>
  <c r="B36" i="47"/>
  <c r="C60" i="70"/>
  <c r="C59" i="70"/>
  <c r="C55" i="70"/>
  <c r="C56" i="70"/>
  <c r="C57" i="70"/>
  <c r="C58" i="70"/>
  <c r="B58" i="70"/>
  <c r="B55" i="70"/>
  <c r="B56" i="70"/>
  <c r="B57" i="70"/>
  <c r="B59" i="70"/>
  <c r="B60" i="70"/>
  <c r="C54" i="70"/>
  <c r="B54" i="70"/>
  <c r="C42" i="70"/>
  <c r="B42" i="70"/>
  <c r="C41" i="70"/>
  <c r="B41" i="70"/>
  <c r="C40" i="70"/>
  <c r="B40" i="70"/>
  <c r="C39" i="70"/>
  <c r="B39" i="70"/>
  <c r="C38" i="70"/>
  <c r="B38" i="70"/>
  <c r="C37" i="70"/>
  <c r="B37" i="70"/>
  <c r="C36" i="70"/>
  <c r="B36" i="70"/>
  <c r="R7" i="46"/>
  <c r="Q7" i="46"/>
  <c r="P7" i="46"/>
  <c r="O7" i="46"/>
  <c r="N7" i="46"/>
  <c r="M7" i="46"/>
  <c r="L7" i="46"/>
  <c r="K7" i="46"/>
  <c r="J7" i="46"/>
  <c r="I7" i="46"/>
  <c r="H7" i="46"/>
  <c r="G7" i="46"/>
  <c r="G105" i="3"/>
  <c r="D105" i="3"/>
  <c r="C105" i="3"/>
  <c r="E105" i="3"/>
  <c r="F105" i="3"/>
  <c r="B105" i="3"/>
  <c r="R27" i="46"/>
  <c r="Q27" i="46"/>
  <c r="P27" i="46"/>
  <c r="O27" i="46"/>
  <c r="N27" i="46"/>
  <c r="M27" i="46"/>
  <c r="L27" i="46"/>
  <c r="K27" i="46"/>
  <c r="J27" i="46"/>
  <c r="I27" i="46"/>
  <c r="H27" i="46"/>
  <c r="R26" i="46"/>
  <c r="Q26" i="46"/>
  <c r="P26" i="46"/>
  <c r="O26" i="46"/>
  <c r="N26" i="46"/>
  <c r="M26" i="46"/>
  <c r="L26" i="46"/>
  <c r="K26" i="46"/>
  <c r="J26" i="46"/>
  <c r="I26" i="46"/>
  <c r="H26" i="46"/>
  <c r="R25" i="46"/>
  <c r="Q25" i="46"/>
  <c r="P25" i="46"/>
  <c r="O25" i="46"/>
  <c r="N25" i="46"/>
  <c r="M25" i="46"/>
  <c r="L25" i="46"/>
  <c r="K25" i="46"/>
  <c r="J25" i="46"/>
  <c r="I25" i="46"/>
  <c r="H25" i="46"/>
  <c r="R24" i="46"/>
  <c r="Q24" i="46"/>
  <c r="P24" i="46"/>
  <c r="O24" i="46"/>
  <c r="N24" i="46"/>
  <c r="M24" i="46"/>
  <c r="L24" i="46"/>
  <c r="K24" i="46"/>
  <c r="J24" i="46"/>
  <c r="I24" i="46"/>
  <c r="H24" i="46"/>
  <c r="R23" i="46"/>
  <c r="Q23" i="46"/>
  <c r="P23" i="46"/>
  <c r="O23" i="46"/>
  <c r="N23" i="46"/>
  <c r="M23" i="46"/>
  <c r="L23" i="46"/>
  <c r="K23" i="46"/>
  <c r="R22" i="46"/>
  <c r="Q22" i="46"/>
  <c r="P22" i="46"/>
  <c r="O22" i="46"/>
  <c r="N22" i="46"/>
  <c r="M22" i="46"/>
  <c r="L22" i="46"/>
  <c r="K22" i="46"/>
  <c r="J22" i="46"/>
  <c r="I22" i="46"/>
  <c r="H22" i="46"/>
  <c r="R21" i="46"/>
  <c r="Q21" i="46"/>
  <c r="P21" i="46"/>
  <c r="O21" i="46"/>
  <c r="N21" i="46"/>
  <c r="M21" i="46"/>
  <c r="L21" i="46"/>
  <c r="K21" i="46"/>
  <c r="J21" i="46"/>
  <c r="I21" i="46"/>
  <c r="H21" i="46"/>
  <c r="G21" i="46"/>
  <c r="R20" i="46"/>
  <c r="Q20" i="46"/>
  <c r="P20" i="46"/>
  <c r="O20" i="46"/>
  <c r="N20" i="46"/>
  <c r="M20" i="46"/>
  <c r="L20" i="46"/>
  <c r="K20" i="46"/>
  <c r="J20" i="46"/>
  <c r="I20" i="46"/>
  <c r="H20" i="46"/>
  <c r="G20" i="46"/>
  <c r="R19" i="46"/>
  <c r="Q19" i="46"/>
  <c r="P19" i="46"/>
  <c r="O19" i="46"/>
  <c r="N19" i="46"/>
  <c r="M19" i="46"/>
  <c r="L19" i="46"/>
  <c r="K19" i="46"/>
  <c r="J19" i="46"/>
  <c r="I19" i="46"/>
  <c r="H19" i="46"/>
  <c r="G19" i="46"/>
  <c r="R18" i="46"/>
  <c r="Q18" i="46"/>
  <c r="P18" i="46"/>
  <c r="O18" i="46"/>
  <c r="N18" i="46"/>
  <c r="M18" i="46"/>
  <c r="L18" i="46"/>
  <c r="K18" i="46"/>
  <c r="J18" i="46"/>
  <c r="I18" i="46"/>
  <c r="H18" i="46"/>
  <c r="G18" i="46"/>
  <c r="R17" i="46"/>
  <c r="Q17" i="46"/>
  <c r="P17" i="46"/>
  <c r="O17" i="46"/>
  <c r="N17" i="46"/>
  <c r="M17" i="46"/>
  <c r="L17" i="46"/>
  <c r="K17" i="46"/>
  <c r="J17" i="46"/>
  <c r="I17" i="46"/>
  <c r="H17" i="46"/>
  <c r="G17" i="46"/>
  <c r="R16" i="46"/>
  <c r="Q16" i="46"/>
  <c r="P16" i="46"/>
  <c r="O16" i="46"/>
  <c r="N16" i="46"/>
  <c r="M16" i="46"/>
  <c r="L16" i="46"/>
  <c r="K16" i="46"/>
  <c r="J16" i="46"/>
  <c r="I16" i="46"/>
  <c r="H16" i="46"/>
  <c r="G16" i="46"/>
  <c r="R15" i="46"/>
  <c r="Q15" i="46"/>
  <c r="P15" i="46"/>
  <c r="O15" i="46"/>
  <c r="N15" i="46"/>
  <c r="M15" i="46"/>
  <c r="L15" i="46"/>
  <c r="K15" i="46"/>
  <c r="J15" i="46"/>
  <c r="I15" i="46"/>
  <c r="H15" i="46"/>
  <c r="G15" i="46"/>
  <c r="R14" i="46"/>
  <c r="Q14" i="46"/>
  <c r="P14" i="46"/>
  <c r="O14" i="46"/>
  <c r="N14" i="46"/>
  <c r="M14" i="46"/>
  <c r="L14" i="46"/>
  <c r="K14" i="46"/>
  <c r="J14" i="46"/>
  <c r="I14" i="46"/>
  <c r="H14" i="46"/>
  <c r="G14" i="46"/>
  <c r="R13" i="46"/>
  <c r="Q13" i="46"/>
  <c r="P13" i="46"/>
  <c r="O13" i="46"/>
  <c r="N13" i="46"/>
  <c r="M13" i="46"/>
  <c r="L13" i="46"/>
  <c r="K13" i="46"/>
  <c r="J13" i="46"/>
  <c r="I13" i="46"/>
  <c r="H13" i="46"/>
  <c r="G13" i="46"/>
  <c r="R12" i="46"/>
  <c r="Q12" i="46"/>
  <c r="P12" i="46"/>
  <c r="O12" i="46"/>
  <c r="N12" i="46"/>
  <c r="M12" i="46"/>
  <c r="L12" i="46"/>
  <c r="K12" i="46"/>
  <c r="J12" i="46"/>
  <c r="I12" i="46"/>
  <c r="H12" i="46"/>
  <c r="G12" i="46"/>
  <c r="R11" i="46"/>
  <c r="Q11" i="46"/>
  <c r="P11" i="46"/>
  <c r="O11" i="46"/>
  <c r="N11" i="46"/>
  <c r="M11" i="46"/>
  <c r="L11" i="46"/>
  <c r="K11" i="46"/>
  <c r="J11" i="46"/>
  <c r="I11" i="46"/>
  <c r="H11" i="46"/>
  <c r="G11" i="46"/>
  <c r="R10" i="46"/>
  <c r="Q10" i="46"/>
  <c r="P10" i="46"/>
  <c r="O10" i="46"/>
  <c r="N10" i="46"/>
  <c r="M10" i="46"/>
  <c r="L10" i="46"/>
  <c r="K10" i="46"/>
  <c r="J10" i="46"/>
  <c r="I10" i="46"/>
  <c r="H10" i="46"/>
  <c r="G10" i="46"/>
  <c r="R9" i="46"/>
  <c r="Q9" i="46"/>
  <c r="P9" i="46"/>
  <c r="O9" i="46"/>
  <c r="N9" i="46"/>
  <c r="M9" i="46"/>
  <c r="L9" i="46"/>
  <c r="K9" i="46"/>
  <c r="J9" i="46"/>
  <c r="I9" i="46"/>
  <c r="H9" i="46"/>
  <c r="G9" i="46"/>
  <c r="R8" i="46"/>
  <c r="Q8" i="46"/>
  <c r="P8" i="46"/>
  <c r="O8" i="46"/>
  <c r="N8" i="46"/>
  <c r="M8" i="46"/>
  <c r="L8" i="46"/>
  <c r="K8" i="46"/>
  <c r="J8" i="46"/>
  <c r="I8" i="46"/>
  <c r="H8" i="46"/>
  <c r="G8" i="46"/>
  <c r="R6" i="46"/>
  <c r="Q6" i="46"/>
  <c r="P6" i="46"/>
  <c r="O6" i="46"/>
  <c r="N6" i="46"/>
  <c r="M6" i="46"/>
  <c r="L6" i="46"/>
  <c r="K6" i="46"/>
  <c r="J6" i="46"/>
  <c r="I6" i="46"/>
  <c r="H6" i="46"/>
  <c r="G6" i="46"/>
  <c r="R5" i="46"/>
  <c r="Q5" i="46"/>
  <c r="P5" i="46"/>
  <c r="O5" i="46"/>
  <c r="N5" i="46"/>
  <c r="M5" i="46"/>
  <c r="L5" i="46"/>
  <c r="K5" i="46"/>
  <c r="J5" i="46"/>
  <c r="I5" i="46"/>
  <c r="H5" i="46"/>
  <c r="G5" i="46"/>
  <c r="R4" i="46"/>
  <c r="Q4" i="46"/>
  <c r="P4" i="46"/>
  <c r="O4" i="46"/>
  <c r="N4" i="46"/>
  <c r="M4" i="46"/>
  <c r="L4" i="46"/>
  <c r="K4" i="46"/>
  <c r="J4" i="46"/>
  <c r="I4" i="46"/>
  <c r="H4" i="46"/>
  <c r="G4" i="46"/>
  <c r="R3" i="46"/>
  <c r="Q3" i="46"/>
  <c r="P3" i="46"/>
  <c r="O3" i="46"/>
  <c r="N3" i="46"/>
  <c r="M3" i="46"/>
  <c r="L3" i="46"/>
  <c r="K3" i="46"/>
  <c r="J3" i="46"/>
  <c r="I3" i="46"/>
  <c r="H3" i="46"/>
  <c r="G3" i="46"/>
  <c r="C105" i="43"/>
  <c r="D105" i="43"/>
  <c r="E105" i="43"/>
  <c r="F105" i="43"/>
  <c r="G105" i="43"/>
  <c r="B105" i="43"/>
  <c r="C105" i="67"/>
  <c r="D105" i="67"/>
  <c r="E105" i="67"/>
  <c r="F105" i="67"/>
  <c r="G105" i="67"/>
  <c r="B105" i="67"/>
  <c r="C105" i="45"/>
  <c r="D105" i="45"/>
  <c r="E105" i="45"/>
  <c r="F105" i="45"/>
  <c r="G105" i="45"/>
  <c r="B105" i="45"/>
  <c r="C105" i="44"/>
  <c r="D105" i="44"/>
  <c r="E105" i="44"/>
  <c r="F105" i="44"/>
  <c r="G105" i="44"/>
  <c r="B105" i="44"/>
  <c r="C105" i="35"/>
  <c r="D105" i="35"/>
  <c r="E105" i="35"/>
  <c r="F105" i="35"/>
  <c r="G105" i="35"/>
  <c r="B105" i="35"/>
  <c r="C105" i="33"/>
  <c r="D105" i="33"/>
  <c r="E105" i="33"/>
  <c r="F105" i="33"/>
  <c r="G105" i="33"/>
  <c r="B105" i="33"/>
  <c r="C105" i="28"/>
  <c r="D105" i="28"/>
  <c r="E105" i="28"/>
  <c r="F105" i="28"/>
  <c r="G105" i="28"/>
  <c r="B105" i="28"/>
  <c r="G105" i="22"/>
  <c r="C105" i="22"/>
  <c r="D105" i="22"/>
  <c r="E105" i="22"/>
  <c r="F105" i="22"/>
  <c r="B105" i="22"/>
  <c r="C105" i="16"/>
  <c r="D105" i="16"/>
  <c r="E105" i="16"/>
  <c r="F105" i="16"/>
  <c r="G105" i="16"/>
  <c r="B105" i="16"/>
  <c r="C105" i="69"/>
  <c r="D105" i="69"/>
  <c r="E105" i="69"/>
  <c r="F105" i="69"/>
  <c r="G105" i="69"/>
  <c r="B105" i="69"/>
  <c r="E107" i="63"/>
  <c r="E105" i="63"/>
  <c r="C105" i="63"/>
  <c r="D105" i="63"/>
  <c r="F105" i="63"/>
  <c r="G105" i="63"/>
  <c r="B105" i="63"/>
  <c r="D105" i="65"/>
  <c r="C105" i="65"/>
  <c r="E105" i="65"/>
  <c r="F105" i="65"/>
  <c r="G105" i="65"/>
  <c r="B105" i="65"/>
  <c r="E105" i="55"/>
  <c r="C105" i="55"/>
  <c r="D105" i="55"/>
  <c r="F105" i="55"/>
  <c r="G105" i="55"/>
  <c r="B105" i="55"/>
  <c r="G105" i="6"/>
  <c r="F105" i="6"/>
  <c r="E105" i="6"/>
  <c r="D105" i="6"/>
  <c r="G105" i="42"/>
  <c r="F105" i="42"/>
  <c r="E105" i="42"/>
  <c r="D105" i="42"/>
  <c r="C105" i="42"/>
  <c r="B105" i="42"/>
  <c r="G105" i="41"/>
  <c r="F105" i="41"/>
  <c r="E105" i="41"/>
  <c r="D105" i="41"/>
  <c r="C105" i="41"/>
  <c r="B105" i="41"/>
  <c r="G105" i="38"/>
  <c r="F105" i="38"/>
  <c r="E105" i="38"/>
  <c r="D105" i="38"/>
  <c r="C105" i="38"/>
  <c r="B105" i="38"/>
  <c r="G105" i="25"/>
  <c r="F105" i="25"/>
  <c r="E105" i="25"/>
  <c r="D105" i="25"/>
  <c r="C105" i="25"/>
  <c r="B105" i="25"/>
  <c r="G105" i="24"/>
  <c r="F105" i="24"/>
  <c r="E105" i="24"/>
  <c r="D105" i="24"/>
  <c r="C105" i="24"/>
  <c r="B105" i="24"/>
  <c r="G105" i="23"/>
  <c r="F105" i="23"/>
  <c r="E105" i="23"/>
  <c r="D105" i="23"/>
  <c r="C105" i="23"/>
  <c r="B105" i="23"/>
  <c r="E76" i="20"/>
  <c r="F76" i="20"/>
  <c r="G76" i="20"/>
  <c r="D76" i="20"/>
  <c r="B105" i="20"/>
  <c r="C105" i="20"/>
  <c r="D105" i="20"/>
  <c r="E105" i="20"/>
  <c r="F105" i="20"/>
  <c r="G105" i="20"/>
  <c r="B105" i="18"/>
  <c r="C105" i="18"/>
  <c r="D105" i="18"/>
  <c r="E105" i="18"/>
  <c r="F105" i="18"/>
  <c r="G105" i="18"/>
  <c r="D105" i="7"/>
  <c r="E105" i="7"/>
  <c r="F105" i="7"/>
  <c r="G105" i="7"/>
  <c r="B105" i="4"/>
  <c r="B105" i="6"/>
  <c r="C105" i="6"/>
  <c r="B105" i="7"/>
  <c r="C105" i="7"/>
  <c r="C105" i="4"/>
  <c r="F105" i="4"/>
  <c r="E105" i="4"/>
  <c r="G105" i="4"/>
  <c r="D105" i="4"/>
  <c r="D1922" i="71" l="1"/>
  <c r="F1902" i="71"/>
  <c r="E1902" i="71"/>
  <c r="C1933" i="71"/>
  <c r="D1918" i="71"/>
  <c r="E1921" i="71"/>
  <c r="F1922" i="71"/>
  <c r="G916" i="71"/>
  <c r="G868" i="71"/>
  <c r="G852" i="71"/>
  <c r="G828" i="71"/>
  <c r="G825" i="71"/>
  <c r="G1184" i="71"/>
  <c r="G1180" i="71"/>
  <c r="G1152" i="71"/>
  <c r="G1148" i="71"/>
  <c r="G1113" i="71"/>
  <c r="D1926" i="71"/>
  <c r="C1926" i="71"/>
  <c r="D1925" i="71"/>
  <c r="E1922" i="71"/>
  <c r="G864" i="71"/>
  <c r="G844" i="71"/>
  <c r="G821" i="71"/>
  <c r="G1215" i="71"/>
  <c r="G1136" i="71"/>
  <c r="G1129" i="71"/>
  <c r="G920" i="71"/>
  <c r="G1388" i="71"/>
  <c r="F936" i="71"/>
  <c r="F1926" i="71" s="1"/>
  <c r="E936" i="71"/>
  <c r="G936" i="71" s="1"/>
  <c r="F249" i="71"/>
  <c r="E249" i="71"/>
  <c r="F171" i="71"/>
  <c r="E171" i="71"/>
  <c r="G171" i="71" s="1"/>
  <c r="F48" i="71"/>
  <c r="E48" i="71"/>
  <c r="F44" i="71"/>
  <c r="E44" i="71"/>
  <c r="G44" i="71" s="1"/>
  <c r="C1913" i="71"/>
  <c r="C1925" i="71"/>
  <c r="D249" i="71"/>
  <c r="D1914" i="71" s="1"/>
  <c r="D1930" i="71"/>
  <c r="D1902" i="71"/>
  <c r="E1917" i="71"/>
  <c r="E1929" i="71"/>
  <c r="E1926" i="71"/>
  <c r="G860" i="71"/>
  <c r="G840" i="71"/>
  <c r="G616" i="71"/>
  <c r="G1203" i="71"/>
  <c r="G1168" i="71"/>
  <c r="G1164" i="71"/>
  <c r="G1384" i="71"/>
  <c r="G848" i="71"/>
  <c r="G832" i="71"/>
  <c r="G608" i="71"/>
  <c r="G1922" i="71" s="1"/>
  <c r="G1211" i="71"/>
  <c r="G1195" i="71"/>
  <c r="G1176" i="71"/>
  <c r="G1160" i="71"/>
  <c r="G1144" i="71"/>
  <c r="G1125" i="71"/>
  <c r="G1121" i="71"/>
  <c r="G1109" i="71"/>
  <c r="G1105" i="71"/>
  <c r="G652" i="71"/>
  <c r="G1207" i="71"/>
  <c r="G1191" i="71"/>
  <c r="G1188" i="71"/>
  <c r="G1172" i="71"/>
  <c r="G1156" i="71"/>
  <c r="G1140" i="71"/>
  <c r="G1133" i="71"/>
  <c r="G1117" i="71"/>
  <c r="G1380" i="71"/>
  <c r="G1890" i="71"/>
  <c r="G1898" i="71"/>
  <c r="G25" i="71"/>
  <c r="G21" i="71"/>
  <c r="F1618" i="71"/>
  <c r="E1618" i="71"/>
  <c r="G1618" i="71" s="1"/>
  <c r="F1577" i="71"/>
  <c r="E1577" i="71"/>
  <c r="G1394" i="71"/>
  <c r="G975" i="71"/>
  <c r="G971" i="71"/>
  <c r="G967" i="71"/>
  <c r="G963" i="71"/>
  <c r="G959" i="71"/>
  <c r="G955" i="71"/>
  <c r="G951" i="71"/>
  <c r="G947" i="71"/>
  <c r="G1926" i="71" s="1"/>
  <c r="G1874" i="71"/>
  <c r="F1733" i="71"/>
  <c r="E1733" i="71"/>
  <c r="G1436" i="71"/>
  <c r="F177" i="71"/>
  <c r="E177" i="71"/>
  <c r="F109" i="71"/>
  <c r="E109" i="71"/>
  <c r="G109" i="71" s="1"/>
  <c r="F85" i="71"/>
  <c r="E85" i="71"/>
  <c r="G1233" i="71"/>
  <c r="G1230" i="71"/>
  <c r="G1882" i="71"/>
  <c r="G1867" i="71"/>
  <c r="G1863" i="71"/>
  <c r="G1555" i="71"/>
  <c r="F156" i="71"/>
  <c r="E156" i="71"/>
  <c r="G1894" i="71"/>
  <c r="G1886" i="71"/>
  <c r="G1878" i="71"/>
  <c r="G1856" i="71"/>
  <c r="G1848" i="71"/>
  <c r="G1840" i="71"/>
  <c r="G1832" i="71"/>
  <c r="G1824" i="71"/>
  <c r="G1816" i="71"/>
  <c r="G1808" i="71"/>
  <c r="G1800" i="71"/>
  <c r="G1792" i="71"/>
  <c r="G1784" i="71"/>
  <c r="G1776" i="71"/>
  <c r="G1768" i="71"/>
  <c r="G1760" i="71"/>
  <c r="G1752" i="71"/>
  <c r="G1744" i="71"/>
  <c r="G1736" i="71"/>
  <c r="G1625" i="71"/>
  <c r="G1615" i="71"/>
  <c r="G1599" i="71"/>
  <c r="G1596" i="71"/>
  <c r="G1566" i="71"/>
  <c r="G1545" i="71"/>
  <c r="G1541" i="71"/>
  <c r="F982" i="71"/>
  <c r="G982" i="71" s="1"/>
  <c r="G1872" i="71"/>
  <c r="G1614" i="71"/>
  <c r="G1556" i="71"/>
  <c r="G1544" i="71"/>
  <c r="G1540" i="71"/>
  <c r="F1135" i="71"/>
  <c r="G1135" i="71" s="1"/>
  <c r="G1925" i="71" s="1"/>
  <c r="G1917" i="71"/>
  <c r="K1933" i="71"/>
  <c r="L1933" i="71"/>
  <c r="M1933" i="71"/>
  <c r="G1918" i="71"/>
  <c r="F1871" i="71"/>
  <c r="E1871" i="71"/>
  <c r="M1913" i="71"/>
  <c r="L1913" i="71"/>
  <c r="K1913" i="71"/>
  <c r="K1921" i="71"/>
  <c r="L1921" i="71"/>
  <c r="M1921" i="71"/>
  <c r="D1934" i="71"/>
  <c r="D1933" i="71"/>
  <c r="K1917" i="71"/>
  <c r="L1917" i="71"/>
  <c r="M1917" i="71"/>
  <c r="K1925" i="71"/>
  <c r="L1925" i="71"/>
  <c r="M1925" i="71"/>
  <c r="K1929" i="71"/>
  <c r="L1929" i="71"/>
  <c r="M1929" i="71"/>
  <c r="G1921" i="71"/>
  <c r="G1558" i="71"/>
  <c r="F1929" i="71"/>
  <c r="G1225" i="71"/>
  <c r="G1551" i="71"/>
  <c r="F228" i="71"/>
  <c r="E228" i="71"/>
  <c r="G228" i="71" s="1"/>
  <c r="G1570" i="71"/>
  <c r="G1562" i="71"/>
  <c r="F1542" i="71"/>
  <c r="E1542" i="71"/>
  <c r="F239" i="71"/>
  <c r="E239" i="71"/>
  <c r="G1536" i="71"/>
  <c r="F1548" i="71"/>
  <c r="E1548" i="71"/>
  <c r="G1548" i="71" s="1"/>
  <c r="F55" i="71"/>
  <c r="E55" i="71"/>
  <c r="G1733" i="71" l="1"/>
  <c r="G1577" i="71"/>
  <c r="G156" i="71"/>
  <c r="G85" i="71"/>
  <c r="G177" i="71"/>
  <c r="D1913" i="71"/>
  <c r="G239" i="71"/>
  <c r="G48" i="71"/>
  <c r="G249" i="71"/>
  <c r="F1925" i="71"/>
  <c r="E1925" i="71"/>
  <c r="G1902" i="71"/>
  <c r="N1917" i="71"/>
  <c r="K1918" i="71" s="1"/>
  <c r="N1913" i="71"/>
  <c r="L1914" i="71" s="1"/>
  <c r="N1925" i="71"/>
  <c r="K1926" i="71" s="1"/>
  <c r="N1933" i="71"/>
  <c r="K1934" i="71" s="1"/>
  <c r="E1913" i="71"/>
  <c r="G55" i="71"/>
  <c r="E1914" i="71"/>
  <c r="G1542" i="71"/>
  <c r="G1933" i="71" s="1"/>
  <c r="E1934" i="71"/>
  <c r="E1933" i="71"/>
  <c r="N1929" i="71"/>
  <c r="L1930" i="71" s="1"/>
  <c r="M1918" i="71"/>
  <c r="M1914" i="71"/>
  <c r="G1930" i="71"/>
  <c r="G1929" i="71"/>
  <c r="F1914" i="71"/>
  <c r="F1913" i="71"/>
  <c r="F1933" i="71"/>
  <c r="F1934" i="71"/>
  <c r="M1926" i="71"/>
  <c r="L1918" i="71"/>
  <c r="N1921" i="71"/>
  <c r="L1922" i="71" s="1"/>
  <c r="G1871" i="71"/>
  <c r="K1914" i="71" l="1"/>
  <c r="N1914" i="71" s="1"/>
  <c r="G1934" i="71"/>
  <c r="K1922" i="71"/>
  <c r="M1934" i="71"/>
  <c r="L1934" i="71"/>
  <c r="M1922" i="71"/>
  <c r="N1922" i="71" s="1"/>
  <c r="N1918" i="71"/>
  <c r="L1926" i="71"/>
  <c r="N1926" i="71" s="1"/>
  <c r="K1930" i="71"/>
  <c r="M1930" i="71"/>
  <c r="G1913" i="71"/>
  <c r="G1914" i="71"/>
  <c r="N1934" i="71" l="1"/>
  <c r="N1930" i="71"/>
</calcChain>
</file>

<file path=xl/sharedStrings.xml><?xml version="1.0" encoding="utf-8"?>
<sst xmlns="http://schemas.openxmlformats.org/spreadsheetml/2006/main" count="4345" uniqueCount="173">
  <si>
    <t>How Many</t>
  </si>
  <si>
    <r>
      <t>Length (</t>
    </r>
    <r>
      <rPr>
        <sz val="11"/>
        <color indexed="8"/>
        <rFont val="Symbol"/>
        <family val="1"/>
        <charset val="2"/>
      </rPr>
      <t>m</t>
    </r>
    <r>
      <rPr>
        <sz val="11"/>
        <color theme="1"/>
        <rFont val="Calibri Light"/>
        <family val="1"/>
        <scheme val="major"/>
      </rPr>
      <t>m)</t>
    </r>
  </si>
  <si>
    <r>
      <t>Width (</t>
    </r>
    <r>
      <rPr>
        <sz val="11"/>
        <color indexed="8"/>
        <rFont val="Symbol"/>
        <family val="1"/>
        <charset val="2"/>
      </rPr>
      <t>m</t>
    </r>
    <r>
      <rPr>
        <sz val="11"/>
        <color theme="1"/>
        <rFont val="Calibri"/>
        <family val="2"/>
        <scheme val="minor"/>
      </rPr>
      <t>m)</t>
    </r>
  </si>
  <si>
    <t>Length/Width</t>
  </si>
  <si>
    <r>
      <t>Surface Area 
(</t>
    </r>
    <r>
      <rPr>
        <sz val="11"/>
        <color theme="1"/>
        <rFont val="Calibri"/>
        <family val="2"/>
      </rPr>
      <t>µm^2</t>
    </r>
    <r>
      <rPr>
        <sz val="11"/>
        <color theme="1"/>
        <rFont val="Calibri"/>
        <family val="2"/>
        <scheme val="minor"/>
      </rPr>
      <t>)</t>
    </r>
  </si>
  <si>
    <r>
      <t>Volume 
(</t>
    </r>
    <r>
      <rPr>
        <sz val="11"/>
        <color theme="1"/>
        <rFont val="Calibri"/>
        <family val="2"/>
      </rPr>
      <t>µm^3)</t>
    </r>
  </si>
  <si>
    <r>
      <t>SA/V
 (1/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m)</t>
    </r>
  </si>
  <si>
    <t>Count</t>
  </si>
  <si>
    <t>Average</t>
  </si>
  <si>
    <t>Standard Dev.</t>
  </si>
  <si>
    <t>Notes:</t>
  </si>
  <si>
    <t>Surface Area 
(µm^2)</t>
  </si>
  <si>
    <t>Volume 
(µm^3)</t>
  </si>
  <si>
    <t>SA/V
 (1/µm)</t>
  </si>
  <si>
    <r>
      <t>Length (</t>
    </r>
    <r>
      <rPr>
        <sz val="11"/>
        <rFont val="Symbol"/>
        <family val="1"/>
        <charset val="2"/>
      </rPr>
      <t>m</t>
    </r>
    <r>
      <rPr>
        <sz val="11"/>
        <rFont val="Calibri Light"/>
        <family val="1"/>
        <scheme val="major"/>
      </rPr>
      <t>m)</t>
    </r>
  </si>
  <si>
    <r>
      <t>Width (</t>
    </r>
    <r>
      <rPr>
        <sz val="11"/>
        <rFont val="Symbol"/>
        <family val="1"/>
        <charset val="2"/>
      </rPr>
      <t>m</t>
    </r>
    <r>
      <rPr>
        <sz val="11"/>
        <rFont val="Calibri"/>
        <family val="2"/>
        <scheme val="minor"/>
      </rPr>
      <t>m)</t>
    </r>
  </si>
  <si>
    <r>
      <t>Surface Area 
(</t>
    </r>
    <r>
      <rPr>
        <sz val="11"/>
        <rFont val="Calibri"/>
        <family val="2"/>
      </rPr>
      <t>µm^2</t>
    </r>
    <r>
      <rPr>
        <sz val="11"/>
        <rFont val="Calibri"/>
        <family val="2"/>
        <scheme val="minor"/>
      </rPr>
      <t>)</t>
    </r>
  </si>
  <si>
    <r>
      <t>Volume 
(</t>
    </r>
    <r>
      <rPr>
        <sz val="11"/>
        <rFont val="Calibri"/>
        <family val="2"/>
      </rPr>
      <t>µm^3)</t>
    </r>
  </si>
  <si>
    <r>
      <t>SA/V
 (1/</t>
    </r>
    <r>
      <rPr>
        <sz val="11"/>
        <rFont val="Calibri"/>
        <family val="2"/>
      </rPr>
      <t>µ</t>
    </r>
    <r>
      <rPr>
        <sz val="11"/>
        <rFont val="Calibri"/>
        <family val="2"/>
        <scheme val="minor"/>
      </rPr>
      <t>m)</t>
    </r>
  </si>
  <si>
    <t>Average k</t>
  </si>
  <si>
    <t>Average g</t>
  </si>
  <si>
    <t>k</t>
  </si>
  <si>
    <t>g</t>
  </si>
  <si>
    <t>LE 1</t>
  </si>
  <si>
    <t>LE 2</t>
  </si>
  <si>
    <t>LE 3</t>
  </si>
  <si>
    <t>LE 4</t>
  </si>
  <si>
    <t>ME 1</t>
  </si>
  <si>
    <t>ME 2</t>
  </si>
  <si>
    <t>MB 1</t>
  </si>
  <si>
    <t>MB 2</t>
  </si>
  <si>
    <t>MG 1</t>
  </si>
  <si>
    <t>MG 2</t>
  </si>
  <si>
    <t>LG 1</t>
  </si>
  <si>
    <t>LG 2</t>
  </si>
  <si>
    <t>Nutritional condition</t>
  </si>
  <si>
    <t>Group</t>
  </si>
  <si>
    <t>Growth Rate (1/hour)</t>
  </si>
  <si>
    <t>Doubling Time (minutes)</t>
  </si>
  <si>
    <r>
      <t>Average Length
 (</t>
    </r>
    <r>
      <rPr>
        <sz val="11"/>
        <color theme="1"/>
        <rFont val="Calibri"/>
        <family val="2"/>
      </rPr>
      <t>µm)</t>
    </r>
  </si>
  <si>
    <t>% Std Dev of 
Length</t>
  </si>
  <si>
    <t>Average Width
 (µm)</t>
  </si>
  <si>
    <t>% Std Dev of 
Width</t>
  </si>
  <si>
    <t>Average Length/Width</t>
  </si>
  <si>
    <t>% Std Dev of Length/Width</t>
  </si>
  <si>
    <t>Average Surface Area  (µm^2)</t>
  </si>
  <si>
    <t xml:space="preserve">% Std Dev SA </t>
  </si>
  <si>
    <t>Average Volume  (µm^3)</t>
  </si>
  <si>
    <t xml:space="preserve">% Std Dev Volume  </t>
  </si>
  <si>
    <t>Average SA/V  (1/µm)</t>
  </si>
  <si>
    <t xml:space="preserve">% Std Dev SA/V  </t>
  </si>
  <si>
    <t>LE1</t>
  </si>
  <si>
    <t>LE1 (2)</t>
  </si>
  <si>
    <t>LE2</t>
  </si>
  <si>
    <t>LE4</t>
  </si>
  <si>
    <t>ME1</t>
  </si>
  <si>
    <t>ME2</t>
  </si>
  <si>
    <t>ME3</t>
  </si>
  <si>
    <t>ME4</t>
  </si>
  <si>
    <t>MB2</t>
  </si>
  <si>
    <t>MB3</t>
  </si>
  <si>
    <t>MB4</t>
  </si>
  <si>
    <t>MB5</t>
  </si>
  <si>
    <t>MG1</t>
  </si>
  <si>
    <t>MG2</t>
  </si>
  <si>
    <t>MG3</t>
  </si>
  <si>
    <t>MG3 (2)</t>
  </si>
  <si>
    <t>LG1</t>
  </si>
  <si>
    <t>LG2</t>
  </si>
  <si>
    <t>LG3</t>
  </si>
  <si>
    <t>LG4</t>
  </si>
  <si>
    <t>LB</t>
  </si>
  <si>
    <t>LE</t>
  </si>
  <si>
    <t>ME</t>
  </si>
  <si>
    <t>MB</t>
  </si>
  <si>
    <t>MG</t>
  </si>
  <si>
    <t>LG</t>
  </si>
  <si>
    <t>Length</t>
  </si>
  <si>
    <t>Width</t>
  </si>
  <si>
    <t>Surface Area</t>
  </si>
  <si>
    <t>Volume</t>
  </si>
  <si>
    <t>SA/V</t>
  </si>
  <si>
    <t>Nutrient</t>
  </si>
  <si>
    <t>LG1, 2</t>
  </si>
  <si>
    <t>Time (hour)</t>
  </si>
  <si>
    <t>LB 1</t>
  </si>
  <si>
    <t>LB 2</t>
  </si>
  <si>
    <t>OD600 - LB 1-1</t>
  </si>
  <si>
    <t>OD600 - LB 1-2</t>
  </si>
  <si>
    <t>log10 (LB 1-1)</t>
  </si>
  <si>
    <t>log10 (LB 1-2)</t>
  </si>
  <si>
    <t>ln (LB 1-1)</t>
  </si>
  <si>
    <t>ln (LB 1-2)</t>
  </si>
  <si>
    <t>LB Ethanol 1-1</t>
  </si>
  <si>
    <t>LB Ethanol 1-2</t>
  </si>
  <si>
    <t>LB Ethanol 1-3</t>
  </si>
  <si>
    <t>log10 (LB Ethanol 1-1)</t>
  </si>
  <si>
    <t>log10 (LB Ethanol 1-2)</t>
  </si>
  <si>
    <t>log10 (LB Ethanol 1-3)</t>
  </si>
  <si>
    <t>ln (LB Ethanol 1-1)</t>
  </si>
  <si>
    <t>ln (LB Ethanol 1-2)</t>
  </si>
  <si>
    <t>ln (LB Ethanol 1-3)</t>
  </si>
  <si>
    <t>LB Ethanol 2-1</t>
  </si>
  <si>
    <t>LB Ethanol 2-2</t>
  </si>
  <si>
    <t>LB Ethanol 2-4</t>
  </si>
  <si>
    <t>log10 (LB Ethanol 2-1)</t>
  </si>
  <si>
    <t>log10 (LB Ethanol 2-2)</t>
  </si>
  <si>
    <t>log10 (LB Ethanol 2-4)</t>
  </si>
  <si>
    <t>ln (LB Ethanol 2-1)</t>
  </si>
  <si>
    <t>ln (LB Ethanol 2-2)</t>
  </si>
  <si>
    <t>ln (LB Ethanol 2-4)</t>
  </si>
  <si>
    <t>M9 Ethanol 1-1</t>
  </si>
  <si>
    <t>M9 Ethanol 1-2</t>
  </si>
  <si>
    <t>log10 (M9 Ethanol 1-1)</t>
  </si>
  <si>
    <t>log10 (M9 Ethanol 1-2)</t>
  </si>
  <si>
    <t>ln (M9 Ethanol 1-1)</t>
  </si>
  <si>
    <t>ln (M9 Ethanol 1-2)</t>
  </si>
  <si>
    <t>M9 2,3-Butanediol 1-1</t>
  </si>
  <si>
    <t>M9 2,3-Butanediol 1-2</t>
  </si>
  <si>
    <t>log10 (M9 2,3-Butanediol 1-1)</t>
  </si>
  <si>
    <t>log10 (M9 2,3-Butanediol 1-2)</t>
  </si>
  <si>
    <t>ln (M9 2,3-Butanediol 1-1)</t>
  </si>
  <si>
    <t>ln (M9 2,3-Butanediol 1-2)</t>
  </si>
  <si>
    <t>M9 Glucose 1-1</t>
  </si>
  <si>
    <t>M9 Glucose 1-2</t>
  </si>
  <si>
    <t>log10 (M9 Glucose 1-1)</t>
  </si>
  <si>
    <t>log10 (M9 Glucose 1-2)</t>
  </si>
  <si>
    <t>ln (M9 Glucose 1-1)</t>
  </si>
  <si>
    <t>ln (M9 Glucose 1-2)</t>
  </si>
  <si>
    <t>LB Glucose 1</t>
  </si>
  <si>
    <t>LB Glucose 2</t>
  </si>
  <si>
    <t>log10 (LB Glucose 1)</t>
  </si>
  <si>
    <t>log10 (LB Glucose 2)</t>
  </si>
  <si>
    <t>ln (LB Glucose 1)</t>
  </si>
  <si>
    <t>ln (LB Glucose 2)</t>
  </si>
  <si>
    <t>LB 2-1</t>
  </si>
  <si>
    <t>LB 2-2</t>
  </si>
  <si>
    <t>log10 (LB 2-1)</t>
  </si>
  <si>
    <t>log10 (LB 2-2)</t>
  </si>
  <si>
    <t>ln (LB 2-1)</t>
  </si>
  <si>
    <t>ln (LB 2-2)</t>
  </si>
  <si>
    <t>Sample Name</t>
  </si>
  <si>
    <t>LB1</t>
  </si>
  <si>
    <t>Nutrient Condition and Sample</t>
  </si>
  <si>
    <t>Image Name</t>
  </si>
  <si>
    <t>SF17G1LB1 1:04</t>
  </si>
  <si>
    <t>SF17G1LE1 1:02</t>
  </si>
  <si>
    <t>SF17G1LE2 1:04</t>
  </si>
  <si>
    <t>SF17G1LE4 1:04</t>
  </si>
  <si>
    <t>SF17G2LB1 1:02</t>
  </si>
  <si>
    <t>SF17G3ME1 1:08</t>
  </si>
  <si>
    <t>SF17G3LB1 1:08</t>
  </si>
  <si>
    <t>SF17G3ME2 1:04</t>
  </si>
  <si>
    <t>SF17G3ME3 1:02</t>
  </si>
  <si>
    <t>SF17G3ME4 1:04</t>
  </si>
  <si>
    <t>SF17G4LB1 1:02</t>
  </si>
  <si>
    <t>SF17G4MB2 1:02</t>
  </si>
  <si>
    <t>SF17G4MB4 UD</t>
  </si>
  <si>
    <t>SF17G4MB5 UD</t>
  </si>
  <si>
    <t>SF17G5MG1 1:02</t>
  </si>
  <si>
    <t>SF17G5MG2 1:02</t>
  </si>
  <si>
    <t>SF17G5MG3 1:04</t>
  </si>
  <si>
    <t>SF17G6LG1 1:02</t>
  </si>
  <si>
    <t>SF17G6LG2 UD</t>
  </si>
  <si>
    <t>SF17G6LG3 1:02</t>
  </si>
  <si>
    <t>SF17G6LG4 1:04</t>
  </si>
  <si>
    <t>SF17G4MB3 UD</t>
  </si>
  <si>
    <t>SF17G6LG1 1:04</t>
  </si>
  <si>
    <t>Cell Shape</t>
  </si>
  <si>
    <t>Round</t>
  </si>
  <si>
    <t>Cocco</t>
  </si>
  <si>
    <t>Total</t>
  </si>
  <si>
    <t>Percent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</si>
</sst>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indexed="8"/>
      <name val="Symbol"/>
      <family val="1"/>
      <charset val="2"/>
    </font>
    <font>
      <sz val="11"/>
      <color theme="1"/>
      <name val="Calibri Light"/>
      <family val="1"/>
      <scheme val="major"/>
    </font>
    <font>
      <sz val="11"/>
      <name val="Calibri"/>
      <family val="2"/>
      <scheme val="minor"/>
    </font>
    <font>
      <sz val="11"/>
      <name val="Symbol"/>
      <family val="1"/>
      <charset val="2"/>
    </font>
    <font>
      <sz val="11"/>
      <name val="Calibri Light"/>
      <family val="1"/>
      <scheme val="maj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2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3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65" fontId="0" fillId="0" borderId="0" xfId="0" applyNumberFormat="1" applyFont="1" applyAlignment="1">
      <alignment horizontal="center" vertical="center"/>
    </xf>
    <xf numFmtId="0" fontId="13" fillId="0" borderId="3" xfId="7" applyFont="1" applyBorder="1" applyAlignment="1">
      <alignment horizontal="center" wrapText="1"/>
    </xf>
    <xf numFmtId="0" fontId="12" fillId="0" borderId="3" xfId="7" applyFont="1" applyBorder="1" applyAlignment="1">
      <alignment horizontal="center"/>
    </xf>
    <xf numFmtId="0" fontId="11" fillId="0" borderId="4" xfId="0" applyFont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3" fillId="2" borderId="3" xfId="7" applyFont="1" applyFill="1" applyBorder="1" applyAlignment="1">
      <alignment horizontal="center" wrapText="1"/>
    </xf>
    <xf numFmtId="0" fontId="12" fillId="2" borderId="3" xfId="7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/>
    <xf numFmtId="0" fontId="11" fillId="0" borderId="4" xfId="0" applyFont="1" applyBorder="1"/>
    <xf numFmtId="0" fontId="11" fillId="2" borderId="4" xfId="0" applyFont="1" applyFill="1" applyBorder="1"/>
    <xf numFmtId="0" fontId="0" fillId="0" borderId="4" xfId="0" applyFill="1" applyBorder="1"/>
    <xf numFmtId="0" fontId="14" fillId="2" borderId="4" xfId="0" applyFont="1" applyFill="1" applyBorder="1" applyAlignment="1">
      <alignment horizontal="center" wrapText="1"/>
    </xf>
    <xf numFmtId="165" fontId="0" fillId="0" borderId="0" xfId="0" applyNumberFormat="1" applyFill="1" applyAlignment="1">
      <alignment horizontal="center" vertical="center"/>
    </xf>
    <xf numFmtId="2" fontId="0" fillId="0" borderId="5" xfId="0" applyNumberFormat="1" applyBorder="1" applyAlignment="1">
      <alignment horizontal="center" vertical="center" wrapText="1"/>
    </xf>
    <xf numFmtId="1" fontId="0" fillId="0" borderId="0" xfId="0" applyNumberFormat="1"/>
  </cellXfs>
  <cellStyles count="8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  <cellStyle name="Normal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log10 (LB)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'LB Growth'!$B$35</c:f>
              <c:strCache>
                <c:ptCount val="1"/>
                <c:pt idx="0">
                  <c:v>log10 (LB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'LB Growth'!$A$36:$A$42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xVal>
          <c:yVal>
            <c:numRef>
              <c:f>'LB Growth'!$B$36:$B$42</c:f>
              <c:numCache>
                <c:formatCode>General</c:formatCode>
                <c:ptCount val="7"/>
                <c:pt idx="0">
                  <c:v>-1.2757241303992111</c:v>
                </c:pt>
                <c:pt idx="1">
                  <c:v>-1.2146701649892331</c:v>
                </c:pt>
                <c:pt idx="2">
                  <c:v>-0.9244530386074693</c:v>
                </c:pt>
                <c:pt idx="3">
                  <c:v>-0.49757288001556732</c:v>
                </c:pt>
                <c:pt idx="4">
                  <c:v>-0.10790539730951958</c:v>
                </c:pt>
                <c:pt idx="5">
                  <c:v>0.2610248339923974</c:v>
                </c:pt>
                <c:pt idx="6">
                  <c:v>0.18469143081759881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DAD-42D0-93E9-844F53F726DC}"/>
            </c:ext>
          </c:extLst>
        </c:ser>
        <c:ser>
          <c:idx val="1"/>
          <c:order val="1"/>
          <c:tx>
            <c:strRef>
              <c:f>'LB Growth'!$C$35</c:f>
              <c:strCache>
                <c:ptCount val="1"/>
                <c:pt idx="0">
                  <c:v>log10 (LB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'LB Growth'!$A$36:$A$42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xVal>
          <c:yVal>
            <c:numRef>
              <c:f>'LB Growth'!$C$36:$C$42</c:f>
              <c:numCache>
                <c:formatCode>General</c:formatCode>
                <c:ptCount val="7"/>
                <c:pt idx="0">
                  <c:v>-1.3187587626244128</c:v>
                </c:pt>
                <c:pt idx="1">
                  <c:v>-1.1938200260161129</c:v>
                </c:pt>
                <c:pt idx="2">
                  <c:v>-0.88605664769316317</c:v>
                </c:pt>
                <c:pt idx="3">
                  <c:v>-0.3777859770337047</c:v>
                </c:pt>
                <c:pt idx="4">
                  <c:v>-0.11350927482751812</c:v>
                </c:pt>
                <c:pt idx="5">
                  <c:v>0.22530928172586284</c:v>
                </c:pt>
                <c:pt idx="6">
                  <c:v>0.30449052777348767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DAD-42D0-93E9-844F53F72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5742424"/>
        <c:axId val="295742816"/>
      </c:scatterChart>
      <c:valAx>
        <c:axId val="295742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742816"/>
        <c:crosses val="autoZero"/>
        <c:crossBetween val="midCat"/>
      </c:valAx>
      <c:valAx>
        <c:axId val="295742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log10 (LB)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7424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ln</a:t>
            </a:r>
            <a:r>
              <a:rPr lang="en-US" baseline="0"/>
              <a:t> (LB)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'LB Growth'!$B$53</c:f>
              <c:strCache>
                <c:ptCount val="1"/>
                <c:pt idx="0">
                  <c:v>ln (LB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3409015938857162"/>
                  <c:y val="-1.802833613857235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'LB Growth'!$A$56:$A$59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</c:numCache>
            </c:numRef>
          </c:xVal>
          <c:yVal>
            <c:numRef>
              <c:f>'LB Growth'!$B$56:$B$59</c:f>
              <c:numCache>
                <c:formatCode>General</c:formatCode>
                <c:ptCount val="4"/>
                <c:pt idx="0">
                  <c:v>-2.1286317858706076</c:v>
                </c:pt>
                <c:pt idx="1">
                  <c:v>-1.1457038962019601</c:v>
                </c:pt>
                <c:pt idx="2">
                  <c:v>-0.24846135929849961</c:v>
                </c:pt>
                <c:pt idx="3">
                  <c:v>0.60103189165213966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E48-4137-8257-A3BF4AA763DB}"/>
            </c:ext>
          </c:extLst>
        </c:ser>
        <c:ser>
          <c:idx val="1"/>
          <c:order val="1"/>
          <c:tx>
            <c:strRef>
              <c:f>'LB Growth'!$C$53</c:f>
              <c:strCache>
                <c:ptCount val="1"/>
                <c:pt idx="0">
                  <c:v>ln (LB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3608318349035327"/>
                  <c:y val="3.552761064572088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'LB Growth'!$A$56:$A$59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</c:numCache>
            </c:numRef>
          </c:xVal>
          <c:yVal>
            <c:numRef>
              <c:f>'LB Growth'!$C$56:$C$59</c:f>
              <c:numCache>
                <c:formatCode>General</c:formatCode>
                <c:ptCount val="4"/>
                <c:pt idx="0">
                  <c:v>-2.0402208285265546</c:v>
                </c:pt>
                <c:pt idx="1">
                  <c:v>-0.86988435905999939</c:v>
                </c:pt>
                <c:pt idx="2">
                  <c:v>-0.26136476413440751</c:v>
                </c:pt>
                <c:pt idx="3">
                  <c:v>0.51879379341516751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E48-4137-8257-A3BF4AA76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5743600"/>
        <c:axId val="295743992"/>
      </c:scatterChart>
      <c:valAx>
        <c:axId val="295743600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743992"/>
        <c:crosses val="autoZero"/>
        <c:crossBetween val="midCat"/>
      </c:valAx>
      <c:valAx>
        <c:axId val="295743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 (LB)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7436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'LB Growth'!$B$103</c:f>
              <c:strCache>
                <c:ptCount val="1"/>
                <c:pt idx="0">
                  <c:v>log10 (LB 2-1)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'LB Growth'!$A$104:$A$114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3.5</c:v>
                </c:pt>
                <c:pt idx="7">
                  <c:v>4</c:v>
                </c:pt>
                <c:pt idx="8">
                  <c:v>4.5</c:v>
                </c:pt>
                <c:pt idx="9">
                  <c:v>5</c:v>
                </c:pt>
                <c:pt idx="10">
                  <c:v>6</c:v>
                </c:pt>
              </c:numCache>
            </c:numRef>
          </c:xVal>
          <c:yVal>
            <c:numRef>
              <c:f>'LB Growth'!$B$104:$B$114</c:f>
              <c:numCache>
                <c:formatCode>General</c:formatCode>
                <c:ptCount val="11"/>
                <c:pt idx="0">
                  <c:v>-1.4294570601181025</c:v>
                </c:pt>
                <c:pt idx="1">
                  <c:v>-1.2757241303992111</c:v>
                </c:pt>
                <c:pt idx="2">
                  <c:v>-1.0915149811213503</c:v>
                </c:pt>
                <c:pt idx="3">
                  <c:v>-0.83863199776502517</c:v>
                </c:pt>
                <c:pt idx="4">
                  <c:v>-0.56863623584101264</c:v>
                </c:pt>
                <c:pt idx="5">
                  <c:v>-0.38615817812393083</c:v>
                </c:pt>
                <c:pt idx="6">
                  <c:v>-0.31515463835558755</c:v>
                </c:pt>
                <c:pt idx="7">
                  <c:v>-0.239577516576788</c:v>
                </c:pt>
                <c:pt idx="8">
                  <c:v>-0.1180450286603995</c:v>
                </c:pt>
                <c:pt idx="9">
                  <c:v>-5.305672930217456E-2</c:v>
                </c:pt>
                <c:pt idx="10">
                  <c:v>-6.0480747381381476E-2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04F-4C78-9FC3-17EFC673F42A}"/>
            </c:ext>
          </c:extLst>
        </c:ser>
        <c:ser>
          <c:idx val="1"/>
          <c:order val="1"/>
          <c:tx>
            <c:strRef>
              <c:f>'LB Growth'!$C$103</c:f>
              <c:strCache>
                <c:ptCount val="1"/>
                <c:pt idx="0">
                  <c:v>log10 (LB 2-2)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'LB Growth'!$A$104:$A$114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3.5</c:v>
                </c:pt>
                <c:pt idx="7">
                  <c:v>4</c:v>
                </c:pt>
                <c:pt idx="8">
                  <c:v>4.5</c:v>
                </c:pt>
                <c:pt idx="9">
                  <c:v>5</c:v>
                </c:pt>
                <c:pt idx="10">
                  <c:v>6</c:v>
                </c:pt>
              </c:numCache>
            </c:numRef>
          </c:xVal>
          <c:yVal>
            <c:numRef>
              <c:f>'LB Growth'!$C$104:$C$114</c:f>
              <c:numCache>
                <c:formatCode>General</c:formatCode>
                <c:ptCount val="11"/>
                <c:pt idx="0">
                  <c:v>-1.4294570601181025</c:v>
                </c:pt>
                <c:pt idx="1">
                  <c:v>-1.3565473235138126</c:v>
                </c:pt>
                <c:pt idx="2">
                  <c:v>-1.3187587626244128</c:v>
                </c:pt>
                <c:pt idx="3">
                  <c:v>-1.0362121726544447</c:v>
                </c:pt>
                <c:pt idx="4">
                  <c:v>-0.82973828460504262</c:v>
                </c:pt>
                <c:pt idx="5">
                  <c:v>-0.66756154008439472</c:v>
                </c:pt>
                <c:pt idx="6">
                  <c:v>-0.40782324260413316</c:v>
                </c:pt>
                <c:pt idx="7">
                  <c:v>-0.30715308072276998</c:v>
                </c:pt>
                <c:pt idx="8">
                  <c:v>-0.23210238398190938</c:v>
                </c:pt>
                <c:pt idx="9">
                  <c:v>-9.9086932262330937E-2</c:v>
                </c:pt>
                <c:pt idx="10">
                  <c:v>-6.7526235322846781E-2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04F-4C78-9FC3-17EFC673F4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5744776"/>
        <c:axId val="214243896"/>
      </c:scatterChart>
      <c:valAx>
        <c:axId val="295744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43896"/>
        <c:crosses val="autoZero"/>
        <c:crossBetween val="midCat"/>
      </c:valAx>
      <c:valAx>
        <c:axId val="214243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744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'LB Growth'!$B$125</c:f>
              <c:strCache>
                <c:ptCount val="1"/>
                <c:pt idx="0">
                  <c:v>ln (LB 2-1)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2724974400621448"/>
                  <c:y val="-5.19788335713335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'LB Growth'!$A$128:$A$131</c:f>
              <c:numCache>
                <c:formatCode>General</c:formatCode>
                <c:ptCount val="4"/>
                <c:pt idx="0">
                  <c:v>1.5</c:v>
                </c:pt>
                <c:pt idx="1">
                  <c:v>2</c:v>
                </c:pt>
                <c:pt idx="2">
                  <c:v>2.5</c:v>
                </c:pt>
                <c:pt idx="3">
                  <c:v>3</c:v>
                </c:pt>
              </c:numCache>
            </c:numRef>
          </c:xVal>
          <c:yVal>
            <c:numRef>
              <c:f>'LB Growth'!$B$128:$B$131</c:f>
              <c:numCache>
                <c:formatCode>General</c:formatCode>
                <c:ptCount val="4"/>
                <c:pt idx="0">
                  <c:v>-2.5133061243096981</c:v>
                </c:pt>
                <c:pt idx="1">
                  <c:v>-1.9310215365615626</c:v>
                </c:pt>
                <c:pt idx="2">
                  <c:v>-1.3093333199837622</c:v>
                </c:pt>
                <c:pt idx="3">
                  <c:v>-0.88916206448590251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DB8-4F14-A0FF-C0A501A5716D}"/>
            </c:ext>
          </c:extLst>
        </c:ser>
        <c:ser>
          <c:idx val="1"/>
          <c:order val="1"/>
          <c:tx>
            <c:strRef>
              <c:f>'LB Growth'!$C$125</c:f>
              <c:strCache>
                <c:ptCount val="1"/>
                <c:pt idx="0">
                  <c:v>ln (LB 2-2)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2724974400621448"/>
                  <c:y val="-0.173974456046703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'LB Growth'!$A$128:$A$131</c:f>
              <c:numCache>
                <c:formatCode>General</c:formatCode>
                <c:ptCount val="4"/>
                <c:pt idx="0">
                  <c:v>1.5</c:v>
                </c:pt>
                <c:pt idx="1">
                  <c:v>2</c:v>
                </c:pt>
                <c:pt idx="2">
                  <c:v>2.5</c:v>
                </c:pt>
                <c:pt idx="3">
                  <c:v>3</c:v>
                </c:pt>
              </c:numCache>
            </c:numRef>
          </c:xVal>
          <c:yVal>
            <c:numRef>
              <c:f>'LB Growth'!$C$128:$C$131</c:f>
              <c:numCache>
                <c:formatCode>General</c:formatCode>
                <c:ptCount val="4"/>
                <c:pt idx="0">
                  <c:v>-3.0365542680742461</c:v>
                </c:pt>
                <c:pt idx="1">
                  <c:v>-2.3859667019330968</c:v>
                </c:pt>
                <c:pt idx="2">
                  <c:v>-1.9105430052180221</c:v>
                </c:pt>
                <c:pt idx="3">
                  <c:v>-1.5371172508544744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DB8-4F14-A0FF-C0A501A57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244680"/>
        <c:axId val="214245072"/>
      </c:scatterChart>
      <c:valAx>
        <c:axId val="214244680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45072"/>
        <c:crosses val="autoZero"/>
        <c:crossBetween val="midCat"/>
      </c:valAx>
      <c:valAx>
        <c:axId val="214245072"/>
        <c:scaling>
          <c:orientation val="minMax"/>
          <c:max val="-0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446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log10 (LB</a:t>
            </a:r>
            <a:r>
              <a:rPr lang="en-US" baseline="0"/>
              <a:t> Ethanol)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'LE Growth'!$B$35</c:f>
              <c:strCache>
                <c:ptCount val="1"/>
                <c:pt idx="0">
                  <c:v>log10 (LB Ethanol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'LE Growth'!$A$36:$A$42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xVal>
          <c:yVal>
            <c:numRef>
              <c:f>'LE Growth'!$B$36:$B$42</c:f>
              <c:numCache>
                <c:formatCode>General</c:formatCode>
                <c:ptCount val="7"/>
                <c:pt idx="0">
                  <c:v>-1.3872161432802645</c:v>
                </c:pt>
                <c:pt idx="1">
                  <c:v>-1.3872161432802645</c:v>
                </c:pt>
                <c:pt idx="2">
                  <c:v>-1.1487416512809248</c:v>
                </c:pt>
                <c:pt idx="3">
                  <c:v>-0.56224943717961195</c:v>
                </c:pt>
                <c:pt idx="4">
                  <c:v>-0.14874165128092473</c:v>
                </c:pt>
                <c:pt idx="5">
                  <c:v>0.15836249209524964</c:v>
                </c:pt>
                <c:pt idx="6">
                  <c:v>0.28194193344082474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ABD-4FD8-AED7-54E53211037E}"/>
            </c:ext>
          </c:extLst>
        </c:ser>
        <c:ser>
          <c:idx val="1"/>
          <c:order val="1"/>
          <c:tx>
            <c:strRef>
              <c:f>'LE Growth'!$C$35</c:f>
              <c:strCache>
                <c:ptCount val="1"/>
                <c:pt idx="0">
                  <c:v>log10 (LB Ethanol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'LE Growth'!$A$36:$A$42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xVal>
          <c:yVal>
            <c:numRef>
              <c:f>'LE Growth'!$C$36:$C$42</c:f>
              <c:numCache>
                <c:formatCode>General</c:formatCode>
                <c:ptCount val="7"/>
                <c:pt idx="0">
                  <c:v>-1.3467874862246563</c:v>
                </c:pt>
                <c:pt idx="1">
                  <c:v>-1.1674910872937636</c:v>
                </c:pt>
                <c:pt idx="2">
                  <c:v>-0.61439372640168788</c:v>
                </c:pt>
                <c:pt idx="3">
                  <c:v>-0.20273245916928356</c:v>
                </c:pt>
                <c:pt idx="4">
                  <c:v>-5.6828473303632727E-3</c:v>
                </c:pt>
                <c:pt idx="5">
                  <c:v>0.35679046035171597</c:v>
                </c:pt>
                <c:pt idx="6">
                  <c:v>0.4255342204982635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ABD-4FD8-AED7-54E53211037E}"/>
            </c:ext>
          </c:extLst>
        </c:ser>
        <c:ser>
          <c:idx val="2"/>
          <c:order val="2"/>
          <c:tx>
            <c:strRef>
              <c:f>'LE Growth'!$D$35</c:f>
              <c:strCache>
                <c:ptCount val="1"/>
                <c:pt idx="0">
                  <c:v>log10 (LB Ethanol 1-3)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'LE Growth'!$A$36:$A$42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xVal>
          <c:yVal>
            <c:numRef>
              <c:f>'LE Growth'!$D$36:$D$42</c:f>
              <c:numCache>
                <c:formatCode>General</c:formatCode>
                <c:ptCount val="7"/>
                <c:pt idx="0">
                  <c:v>-1.3467874862246563</c:v>
                </c:pt>
                <c:pt idx="1">
                  <c:v>-1.2218487496163564</c:v>
                </c:pt>
                <c:pt idx="2">
                  <c:v>-0.86966623150499389</c:v>
                </c:pt>
                <c:pt idx="3">
                  <c:v>-0.33068311943388784</c:v>
                </c:pt>
                <c:pt idx="4">
                  <c:v>-6.8542129310994945E-2</c:v>
                </c:pt>
                <c:pt idx="5">
                  <c:v>0.13225968953104458</c:v>
                </c:pt>
                <c:pt idx="6">
                  <c:v>0.24204423936955091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ABD-4FD8-AED7-54E5321103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245856"/>
        <c:axId val="214246248"/>
      </c:scatterChart>
      <c:valAx>
        <c:axId val="2142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46248"/>
        <c:crosses val="autoZero"/>
        <c:crossBetween val="midCat"/>
      </c:valAx>
      <c:valAx>
        <c:axId val="214246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log10 (LB Ethanol)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458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ln</a:t>
            </a:r>
            <a:r>
              <a:rPr lang="en-US" baseline="0"/>
              <a:t> (LB Ethanol)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'LE Growth'!$B$53</c:f>
              <c:strCache>
                <c:ptCount val="1"/>
                <c:pt idx="0">
                  <c:v>ln (LB Ethanol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2553124407836115"/>
                  <c:y val="-6.4261040838211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'LE Growth'!$A$56:$A$59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</c:numCache>
            </c:numRef>
          </c:xVal>
          <c:yVal>
            <c:numRef>
              <c:f>'LE Growth'!$B$56:$B$59</c:f>
              <c:numCache>
                <c:formatCode>General</c:formatCode>
                <c:ptCount val="4"/>
                <c:pt idx="0">
                  <c:v>-2.6450754019408218</c:v>
                </c:pt>
                <c:pt idx="1">
                  <c:v>-1.2946271725940668</c:v>
                </c:pt>
                <c:pt idx="2">
                  <c:v>-0.34249030894677601</c:v>
                </c:pt>
                <c:pt idx="3">
                  <c:v>0.36464311358790924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88A-4FA4-9099-46031EC2DC81}"/>
            </c:ext>
          </c:extLst>
        </c:ser>
        <c:ser>
          <c:idx val="1"/>
          <c:order val="1"/>
          <c:tx>
            <c:strRef>
              <c:f>'LE Growth'!$C$53</c:f>
              <c:strCache>
                <c:ptCount val="1"/>
                <c:pt idx="0">
                  <c:v>ln (LB Ethanol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2553124407836115"/>
                  <c:y val="4.224752216681382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'LE Growth'!$A$56:$A$59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</c:numCache>
            </c:numRef>
          </c:xVal>
          <c:yVal>
            <c:numRef>
              <c:f>'LE Growth'!$C$56:$C$59</c:f>
              <c:numCache>
                <c:formatCode>General</c:formatCode>
                <c:ptCount val="4"/>
                <c:pt idx="0">
                  <c:v>-1.4146938356415886</c:v>
                </c:pt>
                <c:pt idx="1">
                  <c:v>-0.46680873834921638</c:v>
                </c:pt>
                <c:pt idx="2">
                  <c:v>-1.3085239548655481E-2</c:v>
                </c:pt>
                <c:pt idx="3">
                  <c:v>0.82154039532834433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88A-4FA4-9099-46031EC2DC81}"/>
            </c:ext>
          </c:extLst>
        </c:ser>
        <c:ser>
          <c:idx val="2"/>
          <c:order val="2"/>
          <c:tx>
            <c:strRef>
              <c:f>'LE Growth'!$D$53</c:f>
              <c:strCache>
                <c:ptCount val="1"/>
                <c:pt idx="0">
                  <c:v>ln (LB Ethanol 1-3)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2348311299797206"/>
                  <c:y val="2.112722875845754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'LE Growth'!$A$56:$A$59</c:f>
              <c:numCache>
                <c:formatCode>General</c:formatCode>
                <c:ptCount val="4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</c:numCache>
            </c:numRef>
          </c:xVal>
          <c:yVal>
            <c:numRef>
              <c:f>'LE Growth'!$D$56:$D$59</c:f>
              <c:numCache>
                <c:formatCode>General</c:formatCode>
                <c:ptCount val="4"/>
                <c:pt idx="0">
                  <c:v>-2.0024805005437076</c:v>
                </c:pt>
                <c:pt idx="1">
                  <c:v>-0.76142602131323966</c:v>
                </c:pt>
                <c:pt idx="2">
                  <c:v>-0.15782408519356722</c:v>
                </c:pt>
                <c:pt idx="3">
                  <c:v>0.30453918951820391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88A-4FA4-9099-46031EC2DC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247032"/>
        <c:axId val="214247424"/>
      </c:scatterChart>
      <c:valAx>
        <c:axId val="214247032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47424"/>
        <c:crosses val="autoZero"/>
        <c:crossBetween val="midCat"/>
      </c:valAx>
      <c:valAx>
        <c:axId val="21424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 (LB Ethanol)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470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log10 (LB Ethanol)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'LE Growth'!$B$103</c:f>
              <c:strCache>
                <c:ptCount val="1"/>
                <c:pt idx="0">
                  <c:v>log10 (LB Ethanol 2-1)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'LE Growth'!$A$104:$A$114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3.5</c:v>
                </c:pt>
                <c:pt idx="7">
                  <c:v>4</c:v>
                </c:pt>
                <c:pt idx="8">
                  <c:v>4.5</c:v>
                </c:pt>
                <c:pt idx="9">
                  <c:v>5</c:v>
                </c:pt>
                <c:pt idx="10">
                  <c:v>6</c:v>
                </c:pt>
              </c:numCache>
            </c:numRef>
          </c:xVal>
          <c:yVal>
            <c:numRef>
              <c:f>'LE Growth'!$B$104:$B$114</c:f>
              <c:numCache>
                <c:formatCode>General</c:formatCode>
                <c:ptCount val="11"/>
                <c:pt idx="0">
                  <c:v>-1.316592700867905</c:v>
                </c:pt>
                <c:pt idx="1">
                  <c:v>-1.2839966563652008</c:v>
                </c:pt>
                <c:pt idx="2">
                  <c:v>-1.1023729087095586</c:v>
                </c:pt>
                <c:pt idx="3">
                  <c:v>-0.85387196432176193</c:v>
                </c:pt>
                <c:pt idx="4">
                  <c:v>-0.54211810326600773</c:v>
                </c:pt>
                <c:pt idx="5">
                  <c:v>-0.34775365899667682</c:v>
                </c:pt>
                <c:pt idx="6">
                  <c:v>-0.1778319206319825</c:v>
                </c:pt>
                <c:pt idx="7">
                  <c:v>-9.2588639225413813E-2</c:v>
                </c:pt>
                <c:pt idx="8">
                  <c:v>-2.6136156026866902E-3</c:v>
                </c:pt>
                <c:pt idx="9">
                  <c:v>5.6904851336472641E-2</c:v>
                </c:pt>
                <c:pt idx="10">
                  <c:v>0.13033376849500614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08-4399-9909-AE2D665BE0BA}"/>
            </c:ext>
          </c:extLst>
        </c:ser>
        <c:ser>
          <c:idx val="1"/>
          <c:order val="1"/>
          <c:tx>
            <c:strRef>
              <c:f>'LE Growth'!$C$103</c:f>
              <c:strCache>
                <c:ptCount val="1"/>
                <c:pt idx="0">
                  <c:v>log10 (LB Ethanol 2-2)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'LE Growth'!$A$104:$A$114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3.5</c:v>
                </c:pt>
                <c:pt idx="7">
                  <c:v>4</c:v>
                </c:pt>
                <c:pt idx="8">
                  <c:v>4.5</c:v>
                </c:pt>
                <c:pt idx="9">
                  <c:v>5</c:v>
                </c:pt>
                <c:pt idx="10">
                  <c:v>6</c:v>
                </c:pt>
              </c:numCache>
            </c:numRef>
          </c:xVal>
          <c:yVal>
            <c:numRef>
              <c:f>'LE Growth'!$C$104:$C$114</c:f>
              <c:numCache>
                <c:formatCode>General</c:formatCode>
                <c:ptCount val="11"/>
                <c:pt idx="0">
                  <c:v>-1.3597173703033192</c:v>
                </c:pt>
                <c:pt idx="1">
                  <c:v>-1.2596373105057561</c:v>
                </c:pt>
                <c:pt idx="2">
                  <c:v>-1.1023729087095586</c:v>
                </c:pt>
                <c:pt idx="3">
                  <c:v>-0.89619627904404309</c:v>
                </c:pt>
                <c:pt idx="4">
                  <c:v>-0.59516628338006194</c:v>
                </c:pt>
                <c:pt idx="5">
                  <c:v>-0.34969247686806354</c:v>
                </c:pt>
                <c:pt idx="6">
                  <c:v>-0.19178902707577791</c:v>
                </c:pt>
                <c:pt idx="7">
                  <c:v>-0.14327110961711742</c:v>
                </c:pt>
                <c:pt idx="8">
                  <c:v>-3.0584087646018613E-2</c:v>
                </c:pt>
                <c:pt idx="9">
                  <c:v>-1.8181392829336417E-2</c:v>
                </c:pt>
                <c:pt idx="10">
                  <c:v>-9.6611452123985687E-3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408-4399-9909-AE2D665BE0BA}"/>
            </c:ext>
          </c:extLst>
        </c:ser>
        <c:ser>
          <c:idx val="2"/>
          <c:order val="2"/>
          <c:tx>
            <c:strRef>
              <c:f>'LE Growth'!$D$103</c:f>
              <c:strCache>
                <c:ptCount val="1"/>
                <c:pt idx="0">
                  <c:v>log10 (LB Ethanol 2-4)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'LE Growth'!$A$104:$A$114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3.5</c:v>
                </c:pt>
                <c:pt idx="7">
                  <c:v>4</c:v>
                </c:pt>
                <c:pt idx="8">
                  <c:v>4.5</c:v>
                </c:pt>
                <c:pt idx="9">
                  <c:v>5</c:v>
                </c:pt>
                <c:pt idx="10">
                  <c:v>6</c:v>
                </c:pt>
              </c:numCache>
            </c:numRef>
          </c:xVal>
          <c:yVal>
            <c:numRef>
              <c:f>'LE Growth'!$D$104:$D$114</c:f>
              <c:numCache>
                <c:formatCode>General</c:formatCode>
                <c:ptCount val="11"/>
                <c:pt idx="0">
                  <c:v>-1.4495270428934366</c:v>
                </c:pt>
                <c:pt idx="1">
                  <c:v>-1.2365720064370627</c:v>
                </c:pt>
                <c:pt idx="2">
                  <c:v>-1.0915149811213503</c:v>
                </c:pt>
                <c:pt idx="3">
                  <c:v>-0.97469413473522981</c:v>
                </c:pt>
                <c:pt idx="4">
                  <c:v>-0.59687947882418213</c:v>
                </c:pt>
                <c:pt idx="5">
                  <c:v>-0.44129142946683431</c:v>
                </c:pt>
                <c:pt idx="6">
                  <c:v>-0.24108810760202651</c:v>
                </c:pt>
                <c:pt idx="7">
                  <c:v>-0.11975822410451964</c:v>
                </c:pt>
                <c:pt idx="8">
                  <c:v>-0.15058058620310061</c:v>
                </c:pt>
                <c:pt idx="9">
                  <c:v>-9.2051478387727662E-2</c:v>
                </c:pt>
                <c:pt idx="10">
                  <c:v>-2.3191662661933767E-2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408-4399-9909-AE2D665BE0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7664928"/>
        <c:axId val="217665320"/>
      </c:scatterChart>
      <c:valAx>
        <c:axId val="217664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7665320"/>
        <c:crosses val="autoZero"/>
        <c:crossBetween val="midCat"/>
      </c:valAx>
      <c:valAx>
        <c:axId val="217665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log10 (LB Ethanol)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7664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ln (LB Ethanol)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'LE Growth'!$B$125</c:f>
              <c:strCache>
                <c:ptCount val="1"/>
                <c:pt idx="0">
                  <c:v>ln (LB Ethanol 2-1)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9214232847639602"/>
                  <c:y val="2.044040371242254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'LE Growth'!$A$127:$A$132</c:f>
              <c:numCache>
                <c:formatCode>General</c:formatCode>
                <c:ptCount val="6"/>
                <c:pt idx="0">
                  <c:v>1</c:v>
                </c:pt>
                <c:pt idx="1">
                  <c:v>1.5</c:v>
                </c:pt>
                <c:pt idx="2">
                  <c:v>2</c:v>
                </c:pt>
                <c:pt idx="3">
                  <c:v>2.5</c:v>
                </c:pt>
                <c:pt idx="4">
                  <c:v>3</c:v>
                </c:pt>
                <c:pt idx="5">
                  <c:v>3.5</c:v>
                </c:pt>
              </c:numCache>
            </c:numRef>
          </c:xVal>
          <c:yVal>
            <c:numRef>
              <c:f>'LE Growth'!$B$127:$B$132</c:f>
              <c:numCache>
                <c:formatCode>General</c:formatCode>
                <c:ptCount val="6"/>
                <c:pt idx="0">
                  <c:v>-2.9565115604007097</c:v>
                </c:pt>
                <c:pt idx="1">
                  <c:v>-2.5383074265151158</c:v>
                </c:pt>
                <c:pt idx="2">
                  <c:v>-1.9661128563728327</c:v>
                </c:pt>
                <c:pt idx="3">
                  <c:v>-1.2482730632225161</c:v>
                </c:pt>
                <c:pt idx="4">
                  <c:v>-0.80073239123988271</c:v>
                </c:pt>
                <c:pt idx="5">
                  <c:v>-0.40947312950570314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6EC-4D00-A06C-8659EA097636}"/>
            </c:ext>
          </c:extLst>
        </c:ser>
        <c:ser>
          <c:idx val="1"/>
          <c:order val="1"/>
          <c:tx>
            <c:strRef>
              <c:f>'LE Growth'!$C$125</c:f>
              <c:strCache>
                <c:ptCount val="1"/>
                <c:pt idx="0">
                  <c:v>ln (LB Ethanol 2-2)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9214232847639602"/>
                  <c:y val="4.297902968314529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'LE Growth'!$A$127:$A$132</c:f>
              <c:numCache>
                <c:formatCode>General</c:formatCode>
                <c:ptCount val="6"/>
                <c:pt idx="0">
                  <c:v>1</c:v>
                </c:pt>
                <c:pt idx="1">
                  <c:v>1.5</c:v>
                </c:pt>
                <c:pt idx="2">
                  <c:v>2</c:v>
                </c:pt>
                <c:pt idx="3">
                  <c:v>2.5</c:v>
                </c:pt>
                <c:pt idx="4">
                  <c:v>3</c:v>
                </c:pt>
                <c:pt idx="5">
                  <c:v>3.5</c:v>
                </c:pt>
              </c:numCache>
            </c:numRef>
          </c:xVal>
          <c:yVal>
            <c:numRef>
              <c:f>'LE Growth'!$C$127:$C$132</c:f>
              <c:numCache>
                <c:formatCode>General</c:formatCode>
                <c:ptCount val="6"/>
                <c:pt idx="0">
                  <c:v>-2.9004220937496661</c:v>
                </c:pt>
                <c:pt idx="1">
                  <c:v>-2.5383074265151158</c:v>
                </c:pt>
                <c:pt idx="2">
                  <c:v>-2.0635681925235456</c:v>
                </c:pt>
                <c:pt idx="3">
                  <c:v>-1.3704210119636004</c:v>
                </c:pt>
                <c:pt idx="4">
                  <c:v>-0.80519668436856817</c:v>
                </c:pt>
                <c:pt idx="5">
                  <c:v>-0.44161055474451766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6EC-4D00-A06C-8659EA097636}"/>
            </c:ext>
          </c:extLst>
        </c:ser>
        <c:ser>
          <c:idx val="2"/>
          <c:order val="2"/>
          <c:tx>
            <c:strRef>
              <c:f>'LE Growth'!$D$125</c:f>
              <c:strCache>
                <c:ptCount val="1"/>
                <c:pt idx="0">
                  <c:v>ln (LB Ethanol 2-4)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9037280858197643"/>
                  <c:y val="3.877089590605298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'LE Growth'!$A$127:$A$132</c:f>
              <c:numCache>
                <c:formatCode>General</c:formatCode>
                <c:ptCount val="6"/>
                <c:pt idx="0">
                  <c:v>1</c:v>
                </c:pt>
                <c:pt idx="1">
                  <c:v>1.5</c:v>
                </c:pt>
                <c:pt idx="2">
                  <c:v>2</c:v>
                </c:pt>
                <c:pt idx="3">
                  <c:v>2.5</c:v>
                </c:pt>
                <c:pt idx="4">
                  <c:v>3</c:v>
                </c:pt>
                <c:pt idx="5">
                  <c:v>3.5</c:v>
                </c:pt>
              </c:numCache>
            </c:numRef>
          </c:xVal>
          <c:yVal>
            <c:numRef>
              <c:f>'LE Growth'!$D$127:$D$132</c:f>
              <c:numCache>
                <c:formatCode>General</c:formatCode>
                <c:ptCount val="6"/>
                <c:pt idx="0">
                  <c:v>-2.8473122684357177</c:v>
                </c:pt>
                <c:pt idx="1">
                  <c:v>-2.5133061243096981</c:v>
                </c:pt>
                <c:pt idx="2">
                  <c:v>-2.2443161848700699</c:v>
                </c:pt>
                <c:pt idx="3">
                  <c:v>-1.3743657902546169</c:v>
                </c:pt>
                <c:pt idx="4">
                  <c:v>-1.016111067156366</c:v>
                </c:pt>
                <c:pt idx="5">
                  <c:v>-0.55512588266257068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6EC-4D00-A06C-8659EA097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7666104"/>
        <c:axId val="217666496"/>
      </c:scatterChart>
      <c:valAx>
        <c:axId val="217666104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7666496"/>
        <c:crosses val="autoZero"/>
        <c:crossBetween val="midCat"/>
      </c:valAx>
      <c:valAx>
        <c:axId val="217666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 (LB Ethanol)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76661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log10 (M9 Ethanol)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'ME Growth'!$B$32</c:f>
              <c:strCache>
                <c:ptCount val="1"/>
                <c:pt idx="0">
                  <c:v>log10 (M9 Ethanol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'ME Growth'!$A$33:$A$42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4.17</c:v>
                </c:pt>
                <c:pt idx="7">
                  <c:v>4.67</c:v>
                </c:pt>
                <c:pt idx="8">
                  <c:v>5.17</c:v>
                </c:pt>
                <c:pt idx="9">
                  <c:v>5.67</c:v>
                </c:pt>
              </c:numCache>
            </c:numRef>
          </c:xVal>
          <c:yVal>
            <c:numRef>
              <c:f>'ME Growth'!$B$33:$B$42</c:f>
              <c:numCache>
                <c:formatCode>General</c:formatCode>
                <c:ptCount val="10"/>
                <c:pt idx="0">
                  <c:v>-0.95467702121334252</c:v>
                </c:pt>
                <c:pt idx="1">
                  <c:v>-0.9244530386074693</c:v>
                </c:pt>
                <c:pt idx="2">
                  <c:v>-0.8124792791635369</c:v>
                </c:pt>
                <c:pt idx="3">
                  <c:v>-0.66958622665080914</c:v>
                </c:pt>
                <c:pt idx="4">
                  <c:v>-0.52578373592374483</c:v>
                </c:pt>
                <c:pt idx="5">
                  <c:v>-0.42712839779951983</c:v>
                </c:pt>
                <c:pt idx="6">
                  <c:v>-0.34008379993014975</c:v>
                </c:pt>
                <c:pt idx="7">
                  <c:v>-0.34008379993014975</c:v>
                </c:pt>
                <c:pt idx="8">
                  <c:v>-0.34678748622465633</c:v>
                </c:pt>
                <c:pt idx="9">
                  <c:v>-0.36051351073141397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618-42B7-A5A1-3394FE841401}"/>
            </c:ext>
          </c:extLst>
        </c:ser>
        <c:ser>
          <c:idx val="1"/>
          <c:order val="1"/>
          <c:tx>
            <c:strRef>
              <c:f>'ME Growth'!$C$32</c:f>
              <c:strCache>
                <c:ptCount val="1"/>
                <c:pt idx="0">
                  <c:v>log10 (M9 Ethanol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'ME Growth'!$A$33:$A$42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4.17</c:v>
                </c:pt>
                <c:pt idx="7">
                  <c:v>4.67</c:v>
                </c:pt>
                <c:pt idx="8">
                  <c:v>5.17</c:v>
                </c:pt>
                <c:pt idx="9">
                  <c:v>5.67</c:v>
                </c:pt>
              </c:numCache>
            </c:numRef>
          </c:xVal>
          <c:yVal>
            <c:numRef>
              <c:f>'ME Growth'!$C$33:$C$42</c:f>
              <c:numCache>
                <c:formatCode>General</c:formatCode>
                <c:ptCount val="10"/>
                <c:pt idx="0">
                  <c:v>-0.8728952016351923</c:v>
                </c:pt>
                <c:pt idx="1">
                  <c:v>-0.79317412396815024</c:v>
                </c:pt>
                <c:pt idx="2">
                  <c:v>-0.68824613894424569</c:v>
                </c:pt>
                <c:pt idx="3">
                  <c:v>-0.53760200210104392</c:v>
                </c:pt>
                <c:pt idx="4">
                  <c:v>-0.40340290437353976</c:v>
                </c:pt>
                <c:pt idx="5">
                  <c:v>-0.3645162531850879</c:v>
                </c:pt>
                <c:pt idx="6">
                  <c:v>-0.28232949699773785</c:v>
                </c:pt>
                <c:pt idx="7">
                  <c:v>-0.28232949699773785</c:v>
                </c:pt>
                <c:pt idx="8">
                  <c:v>-0.33441900898204685</c:v>
                </c:pt>
                <c:pt idx="9">
                  <c:v>-0.32330639037513342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618-42B7-A5A1-3394FE8414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254640"/>
        <c:axId val="141255032"/>
      </c:scatterChart>
      <c:valAx>
        <c:axId val="1412546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255032"/>
        <c:crosses val="autoZero"/>
        <c:crossBetween val="midCat"/>
      </c:valAx>
      <c:valAx>
        <c:axId val="141255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log10 (M9 Succinate)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2546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ln (M9 Ethanol)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'ME Growth'!$B$53</c:f>
              <c:strCache>
                <c:ptCount val="1"/>
                <c:pt idx="0">
                  <c:v>ln (M9 Ethanol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5060981278950276"/>
                  <c:y val="-0.2297776004483822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'ME Growth'!$A$55:$A$58</c:f>
              <c:numCache>
                <c:formatCode>General</c:formatCode>
                <c:ptCount val="4"/>
                <c:pt idx="0">
                  <c:v>1</c:v>
                </c:pt>
                <c:pt idx="1">
                  <c:v>1.5</c:v>
                </c:pt>
                <c:pt idx="2">
                  <c:v>2</c:v>
                </c:pt>
                <c:pt idx="3">
                  <c:v>2.5</c:v>
                </c:pt>
              </c:numCache>
            </c:numRef>
          </c:xVal>
          <c:yVal>
            <c:numRef>
              <c:f>'ME Growth'!$B$55:$B$58</c:f>
              <c:numCache>
                <c:formatCode>General</c:formatCode>
                <c:ptCount val="4"/>
                <c:pt idx="0">
                  <c:v>-2.1286317858706076</c:v>
                </c:pt>
                <c:pt idx="1">
                  <c:v>-1.870802676568508</c:v>
                </c:pt>
                <c:pt idx="2">
                  <c:v>-1.5417792639602856</c:v>
                </c:pt>
                <c:pt idx="3">
                  <c:v>-1.2106617924767327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E1-4BF4-B6BE-D895783CB7C9}"/>
            </c:ext>
          </c:extLst>
        </c:ser>
        <c:ser>
          <c:idx val="1"/>
          <c:order val="1"/>
          <c:tx>
            <c:strRef>
              <c:f>'ME Growth'!$C$53</c:f>
              <c:strCache>
                <c:ptCount val="1"/>
                <c:pt idx="0">
                  <c:v>ln (M9 Ethanol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427494394706328"/>
                  <c:y val="-5.232413366326462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'ME Growth'!$A$55:$A$58</c:f>
              <c:numCache>
                <c:formatCode>General</c:formatCode>
                <c:ptCount val="4"/>
                <c:pt idx="0">
                  <c:v>1</c:v>
                </c:pt>
                <c:pt idx="1">
                  <c:v>1.5</c:v>
                </c:pt>
                <c:pt idx="2">
                  <c:v>2</c:v>
                </c:pt>
                <c:pt idx="3">
                  <c:v>2.5</c:v>
                </c:pt>
              </c:numCache>
            </c:numRef>
          </c:xVal>
          <c:yVal>
            <c:numRef>
              <c:f>'ME Growth'!$C$55:$C$58</c:f>
              <c:numCache>
                <c:formatCode>General</c:formatCode>
                <c:ptCount val="4"/>
                <c:pt idx="0">
                  <c:v>-1.8263509139976741</c:v>
                </c:pt>
                <c:pt idx="1">
                  <c:v>-1.584745299843729</c:v>
                </c:pt>
                <c:pt idx="2">
                  <c:v>-1.2378743560016174</c:v>
                </c:pt>
                <c:pt idx="3">
                  <c:v>-0.92886951408101515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3E1-4BF4-B6BE-D895783CB7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255816"/>
        <c:axId val="141256208"/>
      </c:scatterChart>
      <c:valAx>
        <c:axId val="141255816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256208"/>
        <c:crosses val="autoZero"/>
        <c:crossBetween val="midCat"/>
      </c:valAx>
      <c:valAx>
        <c:axId val="141256208"/>
        <c:scaling>
          <c:orientation val="minMax"/>
          <c:max val="-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 (M9 Ethanol)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2558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log10 (M9 2,3-Butanediol)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'MB Growth'!$B$38</c:f>
              <c:strCache>
                <c:ptCount val="1"/>
                <c:pt idx="0">
                  <c:v>log10 (M9 2,3-Butanediol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'MB Growth'!$A$39:$A$48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4.17</c:v>
                </c:pt>
                <c:pt idx="7">
                  <c:v>4.67</c:v>
                </c:pt>
                <c:pt idx="8">
                  <c:v>5.17</c:v>
                </c:pt>
                <c:pt idx="9">
                  <c:v>5.67</c:v>
                </c:pt>
              </c:numCache>
            </c:numRef>
          </c:xVal>
          <c:yVal>
            <c:numRef>
              <c:f>'MB Growth'!$B$39:$B$48</c:f>
              <c:numCache>
                <c:formatCode>General</c:formatCode>
                <c:ptCount val="10"/>
                <c:pt idx="0">
                  <c:v>-1.1023729087095586</c:v>
                </c:pt>
                <c:pt idx="1">
                  <c:v>-1.0705810742857071</c:v>
                </c:pt>
                <c:pt idx="2">
                  <c:v>-1.0268721464003014</c:v>
                </c:pt>
                <c:pt idx="3">
                  <c:v>-0.97061622231479039</c:v>
                </c:pt>
                <c:pt idx="4">
                  <c:v>-0.8124792791635369</c:v>
                </c:pt>
                <c:pt idx="5">
                  <c:v>-0.75448733218585018</c:v>
                </c:pt>
                <c:pt idx="6">
                  <c:v>-0.54668165995296236</c:v>
                </c:pt>
                <c:pt idx="7">
                  <c:v>-0.43415218132648237</c:v>
                </c:pt>
                <c:pt idx="8">
                  <c:v>-0.40011692792631215</c:v>
                </c:pt>
                <c:pt idx="9">
                  <c:v>-0.36855623098682799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99-45C0-98C8-FB93ADF49381}"/>
            </c:ext>
          </c:extLst>
        </c:ser>
        <c:ser>
          <c:idx val="1"/>
          <c:order val="1"/>
          <c:tx>
            <c:strRef>
              <c:f>'MB Growth'!$C$38</c:f>
              <c:strCache>
                <c:ptCount val="1"/>
                <c:pt idx="0">
                  <c:v>log10 (M9 2,3-Butanediol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'MB Growth'!$A$39:$A$48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4.17</c:v>
                </c:pt>
                <c:pt idx="7">
                  <c:v>4.67</c:v>
                </c:pt>
                <c:pt idx="8">
                  <c:v>5.17</c:v>
                </c:pt>
                <c:pt idx="9">
                  <c:v>5.67</c:v>
                </c:pt>
              </c:numCache>
            </c:numRef>
          </c:xVal>
          <c:yVal>
            <c:numRef>
              <c:f>'MB Growth'!$C$39:$C$48</c:f>
              <c:numCache>
                <c:formatCode>General</c:formatCode>
                <c:ptCount val="10"/>
                <c:pt idx="0">
                  <c:v>-0.9507819773298184</c:v>
                </c:pt>
                <c:pt idx="1">
                  <c:v>-0.92081875395237522</c:v>
                </c:pt>
                <c:pt idx="2">
                  <c:v>-0.8507808873446201</c:v>
                </c:pt>
                <c:pt idx="3">
                  <c:v>-0.80134291304557737</c:v>
                </c:pt>
                <c:pt idx="4">
                  <c:v>-0.66354026615147055</c:v>
                </c:pt>
                <c:pt idx="5">
                  <c:v>-0.5867002359187482</c:v>
                </c:pt>
                <c:pt idx="6">
                  <c:v>-0.44009337496388751</c:v>
                </c:pt>
                <c:pt idx="7">
                  <c:v>-0.3645162531850879</c:v>
                </c:pt>
                <c:pt idx="8">
                  <c:v>-0.34008379993014975</c:v>
                </c:pt>
                <c:pt idx="9">
                  <c:v>-0.42136079003192767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699-45C0-98C8-FB93ADF493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256992"/>
        <c:axId val="298891800"/>
      </c:scatterChart>
      <c:valAx>
        <c:axId val="141256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891800"/>
        <c:crosses val="autoZero"/>
        <c:crossBetween val="midCat"/>
      </c:valAx>
      <c:valAx>
        <c:axId val="298891800"/>
        <c:scaling>
          <c:orientation val="minMax"/>
          <c:max val="-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log10</a:t>
                </a:r>
                <a:r>
                  <a:rPr lang="en-US" baseline="0"/>
                  <a:t> (M9 2,3-Butanediol)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2569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'MB Growth'!$B$59</c:f>
              <c:strCache>
                <c:ptCount val="1"/>
                <c:pt idx="0">
                  <c:v>ln (M9 2,3-Butanediol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48830609883442"/>
                  <c:y val="-0.1774089566929133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'MB Growth'!$A$62:$A$66</c:f>
              <c:numCache>
                <c:formatCode>General</c:formatCode>
                <c:ptCount val="5"/>
                <c:pt idx="0">
                  <c:v>1.5</c:v>
                </c:pt>
                <c:pt idx="1">
                  <c:v>2</c:v>
                </c:pt>
                <c:pt idx="2">
                  <c:v>2.5</c:v>
                </c:pt>
                <c:pt idx="3">
                  <c:v>3</c:v>
                </c:pt>
                <c:pt idx="4">
                  <c:v>4.17</c:v>
                </c:pt>
              </c:numCache>
            </c:numRef>
          </c:xVal>
          <c:yVal>
            <c:numRef>
              <c:f>'MB Growth'!$B$62:$B$66</c:f>
              <c:numCache>
                <c:formatCode>General</c:formatCode>
                <c:ptCount val="5"/>
                <c:pt idx="0">
                  <c:v>-2.364460496712133</c:v>
                </c:pt>
                <c:pt idx="1">
                  <c:v>-2.234926444520231</c:v>
                </c:pt>
                <c:pt idx="2">
                  <c:v>-1.870802676568508</c:v>
                </c:pt>
                <c:pt idx="3">
                  <c:v>-1.7372712839439852</c:v>
                </c:pt>
                <c:pt idx="4">
                  <c:v>-1.258781040820931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F55-434F-98E8-2C420EBF1C17}"/>
            </c:ext>
          </c:extLst>
        </c:ser>
        <c:ser>
          <c:idx val="1"/>
          <c:order val="1"/>
          <c:tx>
            <c:strRef>
              <c:f>'MB Growth'!$C$59</c:f>
              <c:strCache>
                <c:ptCount val="1"/>
                <c:pt idx="0">
                  <c:v>ln (M9 2,3-Butanediol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5162630880817319"/>
                  <c:y val="7.5114829396325461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'MB Growth'!$A$62:$A$66</c:f>
              <c:numCache>
                <c:formatCode>General</c:formatCode>
                <c:ptCount val="5"/>
                <c:pt idx="0">
                  <c:v>1.5</c:v>
                </c:pt>
                <c:pt idx="1">
                  <c:v>2</c:v>
                </c:pt>
                <c:pt idx="2">
                  <c:v>2.5</c:v>
                </c:pt>
                <c:pt idx="3">
                  <c:v>3</c:v>
                </c:pt>
                <c:pt idx="4">
                  <c:v>4.17</c:v>
                </c:pt>
              </c:numCache>
            </c:numRef>
          </c:xVal>
          <c:yVal>
            <c:numRef>
              <c:f>'MB Growth'!$C$62:$C$66</c:f>
              <c:numCache>
                <c:formatCode>General</c:formatCode>
                <c:ptCount val="5"/>
                <c:pt idx="0">
                  <c:v>-1.9589953886039688</c:v>
                </c:pt>
                <c:pt idx="1">
                  <c:v>-1.8451602459551701</c:v>
                </c:pt>
                <c:pt idx="2">
                  <c:v>-1.5278579254416775</c:v>
                </c:pt>
                <c:pt idx="3">
                  <c:v>-1.3509272172825992</c:v>
                </c:pt>
                <c:pt idx="4">
                  <c:v>-1.0133524447172864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F55-434F-98E8-2C420EBF1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8892584"/>
        <c:axId val="298892976"/>
      </c:scatterChart>
      <c:valAx>
        <c:axId val="298892584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892976"/>
        <c:crosses val="autoZero"/>
        <c:crossBetween val="midCat"/>
      </c:valAx>
      <c:valAx>
        <c:axId val="298892976"/>
        <c:scaling>
          <c:orientation val="minMax"/>
          <c:max val="-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8925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log10 (M9 Glucose)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'MG Growth'!$B$38</c:f>
              <c:strCache>
                <c:ptCount val="1"/>
                <c:pt idx="0">
                  <c:v>log10 (M9 Glucose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'MG Growth'!$A$39:$A$48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4.17</c:v>
                </c:pt>
                <c:pt idx="7">
                  <c:v>4.67</c:v>
                </c:pt>
                <c:pt idx="8">
                  <c:v>5.17</c:v>
                </c:pt>
                <c:pt idx="9">
                  <c:v>5.67</c:v>
                </c:pt>
              </c:numCache>
            </c:numRef>
          </c:xVal>
          <c:yVal>
            <c:numRef>
              <c:f>'MG Growth'!$B$39:$B$48</c:f>
              <c:numCache>
                <c:formatCode>General</c:formatCode>
                <c:ptCount val="10"/>
                <c:pt idx="0">
                  <c:v>-0.73754891026957059</c:v>
                </c:pt>
                <c:pt idx="1">
                  <c:v>-0.81815641205522749</c:v>
                </c:pt>
                <c:pt idx="2">
                  <c:v>-0.72353819582675583</c:v>
                </c:pt>
                <c:pt idx="3">
                  <c:v>-0.65560772631488928</c:v>
                </c:pt>
                <c:pt idx="4">
                  <c:v>-0.60730304674033431</c:v>
                </c:pt>
                <c:pt idx="5">
                  <c:v>-0.55129368009492008</c:v>
                </c:pt>
                <c:pt idx="6">
                  <c:v>-0.43889861635094402</c:v>
                </c:pt>
                <c:pt idx="7">
                  <c:v>-0.3925449767853314</c:v>
                </c:pt>
                <c:pt idx="8">
                  <c:v>-0.37986394502624249</c:v>
                </c:pt>
                <c:pt idx="9">
                  <c:v>-0.36351210364663455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682-413E-8410-8A2F6E9D1838}"/>
            </c:ext>
          </c:extLst>
        </c:ser>
        <c:ser>
          <c:idx val="1"/>
          <c:order val="1"/>
          <c:tx>
            <c:strRef>
              <c:f>'MG Growth'!$C$38</c:f>
              <c:strCache>
                <c:ptCount val="1"/>
                <c:pt idx="0">
                  <c:v>log10 (M9 Glucose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'MG Growth'!$A$39:$A$48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4.17</c:v>
                </c:pt>
                <c:pt idx="7">
                  <c:v>4.67</c:v>
                </c:pt>
                <c:pt idx="8">
                  <c:v>5.17</c:v>
                </c:pt>
                <c:pt idx="9">
                  <c:v>5.67</c:v>
                </c:pt>
              </c:numCache>
            </c:numRef>
          </c:xVal>
          <c:yVal>
            <c:numRef>
              <c:f>'MG Growth'!$C$39:$C$48</c:f>
              <c:numCache>
                <c:formatCode>General</c:formatCode>
                <c:ptCount val="10"/>
                <c:pt idx="0">
                  <c:v>-0.83268266525182388</c:v>
                </c:pt>
                <c:pt idx="1">
                  <c:v>-0.85387196432176193</c:v>
                </c:pt>
                <c:pt idx="2">
                  <c:v>-0.77469071827413716</c:v>
                </c:pt>
                <c:pt idx="3">
                  <c:v>-0.7055337738384071</c:v>
                </c:pt>
                <c:pt idx="4">
                  <c:v>-0.65364702554936138</c:v>
                </c:pt>
                <c:pt idx="5">
                  <c:v>-0.57348873863542471</c:v>
                </c:pt>
                <c:pt idx="6">
                  <c:v>-0.44611697335612566</c:v>
                </c:pt>
                <c:pt idx="7">
                  <c:v>-0.41680122603137726</c:v>
                </c:pt>
                <c:pt idx="8">
                  <c:v>-0.37675070960209955</c:v>
                </c:pt>
                <c:pt idx="9">
                  <c:v>-0.3788237182249648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682-413E-8410-8A2F6E9D1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8893760"/>
        <c:axId val="298894152"/>
      </c:scatterChart>
      <c:valAx>
        <c:axId val="298893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894152"/>
        <c:crosses val="autoZero"/>
        <c:crossBetween val="midCat"/>
      </c:valAx>
      <c:valAx>
        <c:axId val="298894152"/>
        <c:scaling>
          <c:orientation val="minMax"/>
          <c:max val="-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log10</a:t>
                </a:r>
                <a:r>
                  <a:rPr lang="en-US" baseline="0"/>
                  <a:t> (M9 Glucose)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8937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ln (M9 Glucose)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'MG Growth'!$B$59</c:f>
              <c:strCache>
                <c:ptCount val="1"/>
                <c:pt idx="0">
                  <c:v>ln (M9 Glucose 1-1)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4085605173882963"/>
                  <c:y val="-9.088459088245037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'MG Growth'!$A$62:$A$66</c:f>
              <c:numCache>
                <c:formatCode>General</c:formatCode>
                <c:ptCount val="5"/>
                <c:pt idx="0">
                  <c:v>1.5</c:v>
                </c:pt>
                <c:pt idx="1">
                  <c:v>2</c:v>
                </c:pt>
                <c:pt idx="2">
                  <c:v>2.5</c:v>
                </c:pt>
                <c:pt idx="3">
                  <c:v>3</c:v>
                </c:pt>
                <c:pt idx="4">
                  <c:v>4.17</c:v>
                </c:pt>
              </c:numCache>
            </c:numRef>
          </c:xVal>
          <c:yVal>
            <c:numRef>
              <c:f>'MG Growth'!$B$62:$B$66</c:f>
              <c:numCache>
                <c:formatCode>General</c:formatCode>
                <c:ptCount val="5"/>
                <c:pt idx="0">
                  <c:v>-1.6660082639224947</c:v>
                </c:pt>
                <c:pt idx="1">
                  <c:v>-1.5095925774643841</c:v>
                </c:pt>
                <c:pt idx="2">
                  <c:v>-1.3983669423541598</c:v>
                </c:pt>
                <c:pt idx="3">
                  <c:v>-1.2694006096483912</c:v>
                </c:pt>
                <c:pt idx="4">
                  <c:v>-1.0106014113453965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AE-4BAB-8419-EC18577DE195}"/>
            </c:ext>
          </c:extLst>
        </c:ser>
        <c:ser>
          <c:idx val="1"/>
          <c:order val="1"/>
          <c:tx>
            <c:strRef>
              <c:f>'MG Growth'!$C$59</c:f>
              <c:strCache>
                <c:ptCount val="1"/>
                <c:pt idx="0">
                  <c:v>ln (M9 Glucose 1-2)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4085605173882963"/>
                  <c:y val="-3.623413092780878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'MG Growth'!$A$62:$A$66</c:f>
              <c:numCache>
                <c:formatCode>General</c:formatCode>
                <c:ptCount val="5"/>
                <c:pt idx="0">
                  <c:v>1.5</c:v>
                </c:pt>
                <c:pt idx="1">
                  <c:v>2</c:v>
                </c:pt>
                <c:pt idx="2">
                  <c:v>2.5</c:v>
                </c:pt>
                <c:pt idx="3">
                  <c:v>3</c:v>
                </c:pt>
                <c:pt idx="4">
                  <c:v>4.17</c:v>
                </c:pt>
              </c:numCache>
            </c:numRef>
          </c:xVal>
          <c:yVal>
            <c:numRef>
              <c:f>'MG Growth'!$C$62:$C$66</c:f>
              <c:numCache>
                <c:formatCode>General</c:formatCode>
                <c:ptCount val="5"/>
                <c:pt idx="0">
                  <c:v>-1.7837912995788781</c:v>
                </c:pt>
                <c:pt idx="1">
                  <c:v>-1.6245515502441485</c:v>
                </c:pt>
                <c:pt idx="2">
                  <c:v>-1.5050778971098575</c:v>
                </c:pt>
                <c:pt idx="3">
                  <c:v>-1.3205066205818874</c:v>
                </c:pt>
                <c:pt idx="4">
                  <c:v>-1.0272222925814367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AE-4BAB-8419-EC18577DE1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8894936"/>
        <c:axId val="298895328"/>
      </c:scatterChart>
      <c:valAx>
        <c:axId val="298894936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895328"/>
        <c:crosses val="autoZero"/>
        <c:crossBetween val="midCat"/>
      </c:valAx>
      <c:valAx>
        <c:axId val="298895328"/>
        <c:scaling>
          <c:orientation val="minMax"/>
          <c:max val="-0.6000000000000000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 (M9 Glucose)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8949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log10 (LB Glucose)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'LG Growth'!$B$29</c:f>
              <c:strCache>
                <c:ptCount val="1"/>
                <c:pt idx="0">
                  <c:v>log10 (LB Glucose 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'LG Growth'!$A$30:$A$36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xVal>
          <c:yVal>
            <c:numRef>
              <c:f>'LG Growth'!$B$30:$B$36</c:f>
              <c:numCache>
                <c:formatCode>General</c:formatCode>
                <c:ptCount val="7"/>
                <c:pt idx="0">
                  <c:v>-1.3872161432802645</c:v>
                </c:pt>
                <c:pt idx="1">
                  <c:v>-1.3979400086720375</c:v>
                </c:pt>
                <c:pt idx="2">
                  <c:v>-1.0177287669604316</c:v>
                </c:pt>
                <c:pt idx="3">
                  <c:v>-0.44855000202712486</c:v>
                </c:pt>
                <c:pt idx="4">
                  <c:v>-9.4204119632131461E-2</c:v>
                </c:pt>
                <c:pt idx="5">
                  <c:v>0.13033376849500614</c:v>
                </c:pt>
                <c:pt idx="6">
                  <c:v>0.23603314711763596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EFC-417D-91DF-1C33E469896C}"/>
            </c:ext>
          </c:extLst>
        </c:ser>
        <c:ser>
          <c:idx val="1"/>
          <c:order val="1"/>
          <c:tx>
            <c:strRef>
              <c:f>'LG Growth'!$C$29</c:f>
              <c:strCache>
                <c:ptCount val="1"/>
                <c:pt idx="0">
                  <c:v>log10 (LB Glucose 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'LG Growth'!$A$30:$A$36</c:f>
              <c:numCache>
                <c:formatCode>General</c:formatCode>
                <c:ptCount val="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</c:numCache>
            </c:numRef>
          </c:xVal>
          <c:yVal>
            <c:numRef>
              <c:f>'LG Growth'!$C$30:$C$36</c:f>
              <c:numCache>
                <c:formatCode>General</c:formatCode>
                <c:ptCount val="7"/>
                <c:pt idx="0">
                  <c:v>-1.2924298239020637</c:v>
                </c:pt>
                <c:pt idx="1">
                  <c:v>-1.2839966563652008</c:v>
                </c:pt>
                <c:pt idx="2">
                  <c:v>-0.89962945488243706</c:v>
                </c:pt>
                <c:pt idx="3">
                  <c:v>-0.39577394691552992</c:v>
                </c:pt>
                <c:pt idx="4">
                  <c:v>-0.10292299679057967</c:v>
                </c:pt>
                <c:pt idx="5">
                  <c:v>0.1897709563468738</c:v>
                </c:pt>
                <c:pt idx="6">
                  <c:v>0.21272015441784231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EFC-417D-91DF-1C33E46989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7317712"/>
        <c:axId val="297318104"/>
      </c:scatterChart>
      <c:valAx>
        <c:axId val="297317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(hours)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7318104"/>
        <c:crosses val="autoZero"/>
        <c:crossBetween val="midCat"/>
      </c:valAx>
      <c:valAx>
        <c:axId val="297318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log10 (LB Glucose)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73177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ln (LB Glucose)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'LG Growth'!$B$47</c:f>
              <c:strCache>
                <c:ptCount val="1"/>
                <c:pt idx="0">
                  <c:v>ln (LB Glucose 1)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424818455657368"/>
                  <c:y val="9.632850241545894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'LG Growth'!$A$49:$A$52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xVal>
          <c:yVal>
            <c:numRef>
              <c:f>'LG Growth'!$B$49:$B$52</c:f>
              <c:numCache>
                <c:formatCode>General</c:formatCode>
                <c:ptCount val="4"/>
                <c:pt idx="0">
                  <c:v>-3.2188758248682006</c:v>
                </c:pt>
                <c:pt idx="1">
                  <c:v>-2.3434070875143007</c:v>
                </c:pt>
                <c:pt idx="2">
                  <c:v>-1.0328245481301066</c:v>
                </c:pt>
                <c:pt idx="3">
                  <c:v>-0.21691300156357363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D2-4E88-8362-5C5771AFB582}"/>
            </c:ext>
          </c:extLst>
        </c:ser>
        <c:ser>
          <c:idx val="1"/>
          <c:order val="1"/>
          <c:tx>
            <c:strRef>
              <c:f>'LG Growth'!$C$47</c:f>
              <c:strCache>
                <c:ptCount val="1"/>
                <c:pt idx="0">
                  <c:v>ln (LB Glucose 2)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-0.3424818455657368"/>
                  <c:y val="0.1607407407407407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'LG Growth'!$A$49:$A$52</c:f>
              <c:numCache>
                <c:formatCode>General</c:formatCode>
                <c:ptCount val="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xVal>
          <c:yVal>
            <c:numRef>
              <c:f>'LG Growth'!$C$49:$C$52</c:f>
              <c:numCache>
                <c:formatCode>General</c:formatCode>
                <c:ptCount val="4"/>
                <c:pt idx="0">
                  <c:v>-2.9565115604007097</c:v>
                </c:pt>
                <c:pt idx="1">
                  <c:v>-2.0714733720306588</c:v>
                </c:pt>
                <c:pt idx="2">
                  <c:v>-0.91130319036311591</c:v>
                </c:pt>
                <c:pt idx="3">
                  <c:v>-0.23698895813626278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7D2-4E88-8362-5C5771AFB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7318888"/>
        <c:axId val="297319280"/>
      </c:scatterChart>
      <c:valAx>
        <c:axId val="297318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</a:t>
                </a:r>
                <a:r>
                  <a:rPr lang="en-US" baseline="0"/>
                  <a:t> (hours)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7319280"/>
        <c:crosses val="autoZero"/>
        <c:crossBetween val="midCat"/>
      </c:valAx>
      <c:valAx>
        <c:axId val="29731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ln (LB Glucose)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73188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600074</xdr:colOff>
      <xdr:row>28</xdr:row>
      <xdr:rowOff>152400</xdr:rowOff>
    </xdr:from>
    <xdr:to>
      <xdr:col>15</xdr:col>
      <xdr:colOff>171450</xdr:colOff>
      <xdr:row>45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28574</xdr:colOff>
      <xdr:row>46</xdr:row>
      <xdr:rowOff>114299</xdr:rowOff>
    </xdr:from>
    <xdr:to>
      <xdr:col>15</xdr:col>
      <xdr:colOff>304800</xdr:colOff>
      <xdr:row>65</xdr:row>
      <xdr:rowOff>180974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19049</xdr:colOff>
      <xdr:row>96</xdr:row>
      <xdr:rowOff>180974</xdr:rowOff>
    </xdr:from>
    <xdr:to>
      <xdr:col>15</xdr:col>
      <xdr:colOff>257174</xdr:colOff>
      <xdr:row>117</xdr:row>
      <xdr:rowOff>57149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38099</xdr:colOff>
      <xdr:row>118</xdr:row>
      <xdr:rowOff>19050</xdr:rowOff>
    </xdr:from>
    <xdr:to>
      <xdr:col>15</xdr:col>
      <xdr:colOff>314324</xdr:colOff>
      <xdr:row>140</xdr:row>
      <xdr:rowOff>85726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4761</xdr:colOff>
      <xdr:row>29</xdr:row>
      <xdr:rowOff>19050</xdr:rowOff>
    </xdr:from>
    <xdr:to>
      <xdr:col>16</xdr:col>
      <xdr:colOff>257174</xdr:colOff>
      <xdr:row>45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9524</xdr:colOff>
      <xdr:row>46</xdr:row>
      <xdr:rowOff>104774</xdr:rowOff>
    </xdr:from>
    <xdr:to>
      <xdr:col>16</xdr:col>
      <xdr:colOff>304799</xdr:colOff>
      <xdr:row>66</xdr:row>
      <xdr:rowOff>95250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590549</xdr:colOff>
      <xdr:row>97</xdr:row>
      <xdr:rowOff>76200</xdr:rowOff>
    </xdr:from>
    <xdr:to>
      <xdr:col>17</xdr:col>
      <xdr:colOff>142875</xdr:colOff>
      <xdr:row>116</xdr:row>
      <xdr:rowOff>133350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14287</xdr:colOff>
      <xdr:row>118</xdr:row>
      <xdr:rowOff>28574</xdr:rowOff>
    </xdr:from>
    <xdr:to>
      <xdr:col>18</xdr:col>
      <xdr:colOff>104775</xdr:colOff>
      <xdr:row>140</xdr:row>
      <xdr:rowOff>76199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585787</xdr:colOff>
      <xdr:row>25</xdr:row>
      <xdr:rowOff>152400</xdr:rowOff>
    </xdr:from>
    <xdr:to>
      <xdr:col>17</xdr:col>
      <xdr:colOff>257175</xdr:colOff>
      <xdr:row>46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14286</xdr:colOff>
      <xdr:row>47</xdr:row>
      <xdr:rowOff>38099</xdr:rowOff>
    </xdr:from>
    <xdr:to>
      <xdr:col>17</xdr:col>
      <xdr:colOff>295275</xdr:colOff>
      <xdr:row>70</xdr:row>
      <xdr:rowOff>142875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9524</xdr:colOff>
      <xdr:row>31</xdr:row>
      <xdr:rowOff>85725</xdr:rowOff>
    </xdr:from>
    <xdr:to>
      <xdr:col>16</xdr:col>
      <xdr:colOff>438149</xdr:colOff>
      <xdr:row>50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19050</xdr:colOff>
      <xdr:row>51</xdr:row>
      <xdr:rowOff>104775</xdr:rowOff>
    </xdr:from>
    <xdr:to>
      <xdr:col>17</xdr:col>
      <xdr:colOff>19050</xdr:colOff>
      <xdr:row>74</xdr:row>
      <xdr:rowOff>28575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9524</xdr:colOff>
      <xdr:row>31</xdr:row>
      <xdr:rowOff>161924</xdr:rowOff>
    </xdr:from>
    <xdr:to>
      <xdr:col>16</xdr:col>
      <xdr:colOff>352425</xdr:colOff>
      <xdr:row>51</xdr:row>
      <xdr:rowOff>76199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19049</xdr:colOff>
      <xdr:row>51</xdr:row>
      <xdr:rowOff>180974</xdr:rowOff>
    </xdr:from>
    <xdr:to>
      <xdr:col>17</xdr:col>
      <xdr:colOff>295275</xdr:colOff>
      <xdr:row>75</xdr:row>
      <xdr:rowOff>133349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9524</xdr:colOff>
      <xdr:row>22</xdr:row>
      <xdr:rowOff>95250</xdr:rowOff>
    </xdr:from>
    <xdr:to>
      <xdr:col>15</xdr:col>
      <xdr:colOff>476249</xdr:colOff>
      <xdr:row>40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40</xdr:row>
      <xdr:rowOff>171450</xdr:rowOff>
    </xdr:from>
    <xdr:to>
      <xdr:col>15</xdr:col>
      <xdr:colOff>485776</xdr:colOff>
      <xdr:row>59</xdr:row>
      <xdr:rowOff>114300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"/>
  <sheetViews>
    <sheetView workbookViewId="0">
      <pane ySplit="1" topLeftCell="A2" activePane="bottomLeft" state="frozen"/>
      <selection pane="bottomLeft" activeCell="C119" sqref="C119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x14ac:dyDescent="0.25">
      <c r="A1" s="2" t="s">
        <v>82</v>
      </c>
      <c r="B1" s="2" t="s">
        <v>77</v>
      </c>
      <c r="C1" s="2" t="s">
        <v>78</v>
      </c>
      <c r="D1" s="2" t="s">
        <v>3</v>
      </c>
      <c r="E1" s="4" t="s">
        <v>79</v>
      </c>
      <c r="F1" s="4" t="s">
        <v>80</v>
      </c>
      <c r="G1" s="4" t="s">
        <v>81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71</v>
      </c>
      <c r="B2" s="2">
        <v>1.127</v>
      </c>
      <c r="C2" s="2">
        <v>0.99299999999999999</v>
      </c>
      <c r="D2" s="1">
        <f t="shared" ref="D2:D65" si="0">B2/C2</f>
        <v>1.1349446122860021</v>
      </c>
      <c r="E2" s="1">
        <f t="shared" ref="E2:E65" si="1">((4*PI()*(C2/2)^2)+((PI()*C2)*(B2-C2)))</f>
        <v>3.5157908961515267</v>
      </c>
      <c r="F2" s="1">
        <f t="shared" ref="F2:F3" si="2">(((4/3)*PI()*(C2/2)^3)+(PI()*((C2/2)^2)*(B2-C2)))</f>
        <v>0.61645509460143266</v>
      </c>
      <c r="G2" s="1">
        <f>E2/F2</f>
        <v>5.7032392577186037</v>
      </c>
      <c r="H2" s="2"/>
      <c r="I2" s="2"/>
      <c r="J2" s="2"/>
      <c r="K2" s="2"/>
      <c r="L2" s="2"/>
      <c r="M2" s="2"/>
      <c r="N2" s="3"/>
      <c r="O2" s="3"/>
    </row>
    <row r="3" spans="1:15" x14ac:dyDescent="0.25">
      <c r="A3" s="2" t="s">
        <v>71</v>
      </c>
      <c r="B3" s="2">
        <v>1.29</v>
      </c>
      <c r="C3" s="2">
        <v>1.038</v>
      </c>
      <c r="D3" s="1">
        <f t="shared" si="0"/>
        <v>1.2427745664739884</v>
      </c>
      <c r="E3" s="1">
        <f t="shared" si="1"/>
        <v>4.2066553950098049</v>
      </c>
      <c r="F3" s="1">
        <f t="shared" si="2"/>
        <v>0.79883407659283867</v>
      </c>
      <c r="G3" s="1">
        <f>E3/F3</f>
        <v>5.2659939257372388</v>
      </c>
      <c r="H3" s="2"/>
      <c r="I3" s="2"/>
      <c r="J3" s="2"/>
      <c r="K3" s="2"/>
      <c r="L3" s="2"/>
      <c r="M3" s="2"/>
      <c r="N3" s="3"/>
      <c r="O3" s="3"/>
    </row>
    <row r="4" spans="1:15" x14ac:dyDescent="0.25">
      <c r="A4" s="2" t="s">
        <v>71</v>
      </c>
      <c r="B4" s="2">
        <v>1.41</v>
      </c>
      <c r="C4" s="2">
        <v>0.88200000000000001</v>
      </c>
      <c r="D4" s="1">
        <f t="shared" si="0"/>
        <v>1.5986394557823129</v>
      </c>
      <c r="E4" s="1">
        <f t="shared" si="1"/>
        <v>3.9069474558573387</v>
      </c>
      <c r="F4" s="1">
        <f>(((4/3)*PI()*(C4/2)^3)+(PI()*((C4/2)^2)*(B4-C4)))</f>
        <v>0.68185377024288096</v>
      </c>
      <c r="G4" s="1">
        <f>E4/F4</f>
        <v>5.729890522517251</v>
      </c>
      <c r="H4" s="2"/>
      <c r="I4" s="2"/>
      <c r="J4" s="2"/>
      <c r="K4" s="2"/>
      <c r="L4" s="2"/>
      <c r="M4" s="2"/>
      <c r="N4" s="3"/>
      <c r="O4" s="3"/>
    </row>
    <row r="5" spans="1:15" x14ac:dyDescent="0.25">
      <c r="A5" s="2" t="s">
        <v>71</v>
      </c>
      <c r="B5" s="2">
        <v>1.8939999999999999</v>
      </c>
      <c r="C5" s="2">
        <v>1.196</v>
      </c>
      <c r="D5" s="1">
        <f t="shared" si="0"/>
        <v>1.5836120401337792</v>
      </c>
      <c r="E5" s="1">
        <f t="shared" si="1"/>
        <v>7.1164110771352842</v>
      </c>
      <c r="F5" s="1">
        <f>(((4/3)*PI()*(C5/2)^3)+(PI()*((C5/2)^2)*(B5-C5)))</f>
        <v>1.6799264004781129</v>
      </c>
      <c r="G5" s="1">
        <f t="shared" ref="G5:G68" si="3">E5/F5</f>
        <v>4.2361445567555389</v>
      </c>
      <c r="H5" s="2"/>
      <c r="I5" s="2"/>
      <c r="J5" s="2"/>
      <c r="K5" s="2"/>
      <c r="L5" s="2"/>
      <c r="M5" s="2"/>
      <c r="N5" s="3"/>
      <c r="O5" s="3"/>
    </row>
    <row r="6" spans="1:15" x14ac:dyDescent="0.25">
      <c r="A6" s="2" t="s">
        <v>71</v>
      </c>
      <c r="B6" s="2">
        <v>1.405</v>
      </c>
      <c r="C6" s="2">
        <v>0.93600000000000005</v>
      </c>
      <c r="D6" s="1">
        <f t="shared" si="0"/>
        <v>1.5010683760683761</v>
      </c>
      <c r="E6" s="1">
        <f t="shared" si="1"/>
        <v>4.1314456668828656</v>
      </c>
      <c r="F6" s="1">
        <f t="shared" ref="F6:F69" si="4">(((4/3)*PI()*(C6/2)^3)+(PI()*((C6/2)^2)*(B6-C6)))</f>
        <v>0.75207601897031706</v>
      </c>
      <c r="G6" s="1">
        <f t="shared" si="3"/>
        <v>5.4933883845137279</v>
      </c>
      <c r="H6" s="2"/>
      <c r="I6" s="2"/>
      <c r="J6" s="2"/>
      <c r="K6" s="2"/>
      <c r="L6" s="2"/>
      <c r="M6" s="2"/>
      <c r="N6" s="3"/>
      <c r="O6" s="3"/>
    </row>
    <row r="7" spans="1:15" x14ac:dyDescent="0.25">
      <c r="A7" s="2" t="s">
        <v>71</v>
      </c>
      <c r="B7" s="2">
        <v>1.115</v>
      </c>
      <c r="C7" s="2">
        <v>0.91400000000000003</v>
      </c>
      <c r="D7" s="1">
        <f t="shared" si="0"/>
        <v>1.2199124726477024</v>
      </c>
      <c r="E7" s="1">
        <f t="shared" si="1"/>
        <v>3.2016284891998943</v>
      </c>
      <c r="F7" s="1">
        <f t="shared" si="4"/>
        <v>0.53167467829012538</v>
      </c>
      <c r="G7" s="1">
        <f t="shared" si="3"/>
        <v>6.0217810249989423</v>
      </c>
      <c r="H7" s="2"/>
      <c r="I7" s="2"/>
      <c r="J7" s="2"/>
      <c r="K7" s="2"/>
      <c r="L7" s="2"/>
      <c r="M7" s="2"/>
      <c r="N7" s="3"/>
      <c r="O7" s="3"/>
    </row>
    <row r="8" spans="1:15" x14ac:dyDescent="0.25">
      <c r="A8" s="2" t="s">
        <v>71</v>
      </c>
      <c r="B8" s="2">
        <v>2.0179999999999998</v>
      </c>
      <c r="C8" s="2">
        <v>1.153</v>
      </c>
      <c r="D8" s="1">
        <f t="shared" si="0"/>
        <v>1.7502168256721593</v>
      </c>
      <c r="E8" s="1">
        <f t="shared" si="1"/>
        <v>7.3097132731106642</v>
      </c>
      <c r="F8" s="1">
        <f t="shared" si="4"/>
        <v>1.7057365039022638</v>
      </c>
      <c r="G8" s="1">
        <f t="shared" si="3"/>
        <v>4.2853707219069399</v>
      </c>
      <c r="H8" s="2"/>
      <c r="I8" s="2"/>
      <c r="J8" s="2"/>
      <c r="K8" s="2"/>
      <c r="L8" s="2"/>
      <c r="M8" s="2"/>
      <c r="N8" s="3"/>
      <c r="O8" s="3"/>
    </row>
    <row r="9" spans="1:15" x14ac:dyDescent="0.25">
      <c r="A9" s="2" t="s">
        <v>71</v>
      </c>
      <c r="B9" s="2">
        <v>1.6379999999999999</v>
      </c>
      <c r="C9" s="2">
        <v>1.171</v>
      </c>
      <c r="D9" s="1">
        <f t="shared" si="0"/>
        <v>1.3988044406490179</v>
      </c>
      <c r="E9" s="1">
        <f t="shared" si="1"/>
        <v>6.0258825856652756</v>
      </c>
      <c r="F9" s="1">
        <f t="shared" si="4"/>
        <v>1.3436997733388247</v>
      </c>
      <c r="G9" s="1">
        <f t="shared" si="3"/>
        <v>4.4845453614181716</v>
      </c>
      <c r="H9" s="2"/>
      <c r="I9" s="2"/>
      <c r="J9" s="2"/>
      <c r="K9" s="2"/>
      <c r="L9" s="2"/>
      <c r="M9" s="2"/>
      <c r="N9" s="3"/>
      <c r="O9" s="3"/>
    </row>
    <row r="10" spans="1:15" x14ac:dyDescent="0.25">
      <c r="A10" s="2" t="s">
        <v>71</v>
      </c>
      <c r="B10" s="2">
        <v>1.29</v>
      </c>
      <c r="C10" s="2">
        <v>1.0549999999999999</v>
      </c>
      <c r="D10" s="1">
        <f t="shared" si="0"/>
        <v>1.222748815165877</v>
      </c>
      <c r="E10" s="1">
        <f t="shared" si="1"/>
        <v>4.2755505219030292</v>
      </c>
      <c r="F10" s="1">
        <f t="shared" si="4"/>
        <v>0.82026077704849243</v>
      </c>
      <c r="G10" s="1">
        <f t="shared" si="3"/>
        <v>5.2124283417373078</v>
      </c>
      <c r="H10" s="2"/>
      <c r="I10" s="2"/>
      <c r="J10" s="2"/>
      <c r="K10" s="2"/>
      <c r="L10" s="2"/>
      <c r="M10" s="2"/>
      <c r="N10" s="3"/>
      <c r="O10" s="3"/>
    </row>
    <row r="11" spans="1:15" x14ac:dyDescent="0.25">
      <c r="A11" s="2" t="s">
        <v>71</v>
      </c>
      <c r="B11" s="2">
        <v>1.526</v>
      </c>
      <c r="C11" s="2">
        <v>1.036</v>
      </c>
      <c r="D11" s="1">
        <f t="shared" si="0"/>
        <v>1.472972972972973</v>
      </c>
      <c r="E11" s="1">
        <f t="shared" si="1"/>
        <v>4.9666569233956332</v>
      </c>
      <c r="F11" s="1">
        <f t="shared" si="4"/>
        <v>0.9952603309460113</v>
      </c>
      <c r="G11" s="1">
        <f t="shared" si="3"/>
        <v>4.9903093381354244</v>
      </c>
      <c r="H11" s="2"/>
      <c r="I11" s="2"/>
      <c r="J11" s="2"/>
      <c r="K11" s="2"/>
      <c r="L11" s="2"/>
      <c r="M11" s="2"/>
      <c r="N11" s="3"/>
      <c r="O11" s="3"/>
    </row>
    <row r="12" spans="1:15" x14ac:dyDescent="0.25">
      <c r="A12" s="2" t="s">
        <v>71</v>
      </c>
      <c r="B12" s="2">
        <v>1.881</v>
      </c>
      <c r="C12" s="2">
        <v>1.123</v>
      </c>
      <c r="D12" s="1">
        <f t="shared" si="0"/>
        <v>1.6749777382012467</v>
      </c>
      <c r="E12" s="1">
        <f t="shared" si="1"/>
        <v>6.6361840825148963</v>
      </c>
      <c r="F12" s="1">
        <f t="shared" si="4"/>
        <v>1.4923358566136058</v>
      </c>
      <c r="G12" s="1">
        <f t="shared" si="3"/>
        <v>4.4468435527466728</v>
      </c>
    </row>
    <row r="13" spans="1:15" x14ac:dyDescent="0.25">
      <c r="A13" s="2" t="s">
        <v>71</v>
      </c>
      <c r="B13" s="2">
        <v>1.3160000000000001</v>
      </c>
      <c r="C13" s="2">
        <v>1.095</v>
      </c>
      <c r="D13" s="1">
        <f t="shared" si="0"/>
        <v>1.2018264840182649</v>
      </c>
      <c r="E13" s="1">
        <f t="shared" si="1"/>
        <v>4.5270978456759643</v>
      </c>
      <c r="F13" s="1">
        <f t="shared" si="4"/>
        <v>0.89556814325711165</v>
      </c>
      <c r="G13" s="1">
        <f t="shared" si="3"/>
        <v>5.0550009843039545</v>
      </c>
    </row>
    <row r="14" spans="1:15" x14ac:dyDescent="0.25">
      <c r="A14" s="2" t="s">
        <v>71</v>
      </c>
      <c r="B14" s="2">
        <v>1.8009999999999999</v>
      </c>
      <c r="C14" s="2">
        <v>0.98899999999999999</v>
      </c>
      <c r="D14" s="1">
        <f t="shared" si="0"/>
        <v>1.8210313447927198</v>
      </c>
      <c r="E14" s="1">
        <f t="shared" si="1"/>
        <v>5.5957702770549496</v>
      </c>
      <c r="F14" s="1">
        <f t="shared" si="4"/>
        <v>1.1302995082772729</v>
      </c>
      <c r="G14" s="1">
        <f t="shared" si="3"/>
        <v>4.9506969047377973</v>
      </c>
    </row>
    <row r="15" spans="1:15" x14ac:dyDescent="0.25">
      <c r="A15" s="2" t="s">
        <v>71</v>
      </c>
      <c r="B15" s="2">
        <v>1.385</v>
      </c>
      <c r="C15" s="2">
        <v>1.0900000000000001</v>
      </c>
      <c r="D15" s="1">
        <f t="shared" si="0"/>
        <v>1.2706422018348622</v>
      </c>
      <c r="E15" s="1">
        <f t="shared" si="1"/>
        <v>4.7427053494918319</v>
      </c>
      <c r="F15" s="1">
        <f t="shared" si="4"/>
        <v>0.95334940835437942</v>
      </c>
      <c r="G15" s="1">
        <f t="shared" si="3"/>
        <v>4.9747818668901624</v>
      </c>
    </row>
    <row r="16" spans="1:15" x14ac:dyDescent="0.25">
      <c r="A16" s="2" t="s">
        <v>71</v>
      </c>
      <c r="B16" s="2">
        <v>1.5880000000000001</v>
      </c>
      <c r="C16" s="2">
        <v>0.96299999999999997</v>
      </c>
      <c r="D16" s="1">
        <f t="shared" si="0"/>
        <v>1.6490134994807892</v>
      </c>
      <c r="E16" s="1">
        <f t="shared" si="1"/>
        <v>4.8042617159462697</v>
      </c>
      <c r="F16" s="1">
        <f t="shared" si="4"/>
        <v>0.92282440319931958</v>
      </c>
      <c r="G16" s="1">
        <f t="shared" si="3"/>
        <v>5.2060410401919155</v>
      </c>
    </row>
    <row r="17" spans="1:7" x14ac:dyDescent="0.25">
      <c r="A17" s="2" t="s">
        <v>71</v>
      </c>
      <c r="B17" s="2">
        <v>1.615</v>
      </c>
      <c r="C17" s="2">
        <v>1.1100000000000001</v>
      </c>
      <c r="D17" s="1">
        <f t="shared" si="0"/>
        <v>1.4549549549549547</v>
      </c>
      <c r="E17" s="1">
        <f t="shared" si="1"/>
        <v>5.6317760704577431</v>
      </c>
      <c r="F17" s="1">
        <f t="shared" si="4"/>
        <v>1.2047729010168851</v>
      </c>
      <c r="G17" s="1">
        <f t="shared" si="3"/>
        <v>4.6745540721444341</v>
      </c>
    </row>
    <row r="18" spans="1:7" x14ac:dyDescent="0.25">
      <c r="A18" s="2" t="s">
        <v>71</v>
      </c>
      <c r="B18" s="2">
        <v>1.591</v>
      </c>
      <c r="C18" s="2">
        <v>0.98799999999999999</v>
      </c>
      <c r="D18" s="1">
        <f t="shared" si="0"/>
        <v>1.6103238866396761</v>
      </c>
      <c r="E18" s="1">
        <f t="shared" si="1"/>
        <v>4.9382946249190249</v>
      </c>
      <c r="F18" s="1">
        <f t="shared" si="4"/>
        <v>0.96727151757043184</v>
      </c>
      <c r="G18" s="1">
        <f t="shared" si="3"/>
        <v>5.1053861663609288</v>
      </c>
    </row>
    <row r="19" spans="1:7" x14ac:dyDescent="0.25">
      <c r="A19" s="2" t="s">
        <v>71</v>
      </c>
      <c r="B19" s="2">
        <v>2.3210000000000002</v>
      </c>
      <c r="C19" s="2">
        <v>0.9</v>
      </c>
      <c r="D19" s="1">
        <f t="shared" si="0"/>
        <v>2.5788888888888892</v>
      </c>
      <c r="E19" s="1">
        <f t="shared" si="1"/>
        <v>6.5624728940837205</v>
      </c>
      <c r="F19" s="1">
        <f t="shared" si="4"/>
        <v>1.2857046474632572</v>
      </c>
      <c r="G19" s="1">
        <f t="shared" si="3"/>
        <v>5.104183847380285</v>
      </c>
    </row>
    <row r="20" spans="1:7" x14ac:dyDescent="0.25">
      <c r="A20" s="2" t="s">
        <v>71</v>
      </c>
      <c r="B20" s="2">
        <v>1.4239999999999999</v>
      </c>
      <c r="C20" s="2">
        <f>(0.804+0.235)/2</f>
        <v>0.51950000000000007</v>
      </c>
      <c r="D20" s="1">
        <f t="shared" si="0"/>
        <v>2.7410972088546672</v>
      </c>
      <c r="E20" s="1">
        <f t="shared" si="1"/>
        <v>2.3240497141608145</v>
      </c>
      <c r="F20" s="1">
        <f t="shared" si="4"/>
        <v>0.265130952069628</v>
      </c>
      <c r="G20" s="1">
        <f t="shared" si="3"/>
        <v>8.7656672901415096</v>
      </c>
    </row>
    <row r="21" spans="1:7" x14ac:dyDescent="0.25">
      <c r="A21" s="2" t="s">
        <v>71</v>
      </c>
      <c r="B21" s="2">
        <v>1.2450000000000001</v>
      </c>
      <c r="C21" s="2">
        <v>0.97399999999999998</v>
      </c>
      <c r="D21" s="1">
        <f t="shared" si="0"/>
        <v>1.2782340862422998</v>
      </c>
      <c r="E21" s="1">
        <f t="shared" si="1"/>
        <v>3.8095894995225912</v>
      </c>
      <c r="F21" s="1">
        <f t="shared" si="4"/>
        <v>0.68572967981051847</v>
      </c>
      <c r="G21" s="1">
        <f t="shared" si="3"/>
        <v>5.5555266334326685</v>
      </c>
    </row>
    <row r="22" spans="1:7" x14ac:dyDescent="0.25">
      <c r="A22" s="2" t="s">
        <v>71</v>
      </c>
      <c r="B22" s="2">
        <v>1.276</v>
      </c>
      <c r="C22" s="2">
        <v>0.73199999999999998</v>
      </c>
      <c r="D22" s="1">
        <f t="shared" si="0"/>
        <v>1.743169398907104</v>
      </c>
      <c r="E22" s="1">
        <f t="shared" si="1"/>
        <v>2.9343480694177817</v>
      </c>
      <c r="F22" s="1">
        <f t="shared" si="4"/>
        <v>0.43430191144041108</v>
      </c>
      <c r="G22" s="1">
        <f t="shared" si="3"/>
        <v>6.7564705383996273</v>
      </c>
    </row>
    <row r="23" spans="1:7" x14ac:dyDescent="0.25">
      <c r="A23" s="2" t="s">
        <v>71</v>
      </c>
      <c r="B23" s="2">
        <v>1.5429999999999999</v>
      </c>
      <c r="C23" s="2">
        <v>1.0900000000000001</v>
      </c>
      <c r="D23" s="1">
        <f t="shared" si="0"/>
        <v>1.4155963302752292</v>
      </c>
      <c r="E23" s="1">
        <f t="shared" si="1"/>
        <v>5.2837504362930652</v>
      </c>
      <c r="F23" s="1">
        <f t="shared" si="4"/>
        <v>1.1007841945077157</v>
      </c>
      <c r="G23" s="1">
        <f t="shared" si="3"/>
        <v>4.7999875567399695</v>
      </c>
    </row>
    <row r="24" spans="1:7" x14ac:dyDescent="0.25">
      <c r="A24" s="2" t="s">
        <v>71</v>
      </c>
      <c r="B24" s="2">
        <v>2.0739999999999998</v>
      </c>
      <c r="C24" s="2">
        <v>1.095</v>
      </c>
      <c r="D24" s="1">
        <f t="shared" si="0"/>
        <v>1.8940639269406392</v>
      </c>
      <c r="E24" s="1">
        <f t="shared" si="1"/>
        <v>7.1346511640820278</v>
      </c>
      <c r="F24" s="1">
        <f t="shared" si="4"/>
        <v>1.6093858641707715</v>
      </c>
      <c r="G24" s="1">
        <f t="shared" si="3"/>
        <v>4.4331513796153068</v>
      </c>
    </row>
    <row r="25" spans="1:7" x14ac:dyDescent="0.25">
      <c r="A25" s="2" t="s">
        <v>71</v>
      </c>
      <c r="B25" s="2">
        <v>1.389</v>
      </c>
      <c r="C25" s="2">
        <v>1.121</v>
      </c>
      <c r="D25" s="1">
        <f t="shared" si="0"/>
        <v>1.2390722569134702</v>
      </c>
      <c r="E25" s="1">
        <f t="shared" si="1"/>
        <v>4.8916765315324051</v>
      </c>
      <c r="F25" s="1">
        <f t="shared" si="4"/>
        <v>1.002096974296165</v>
      </c>
      <c r="G25" s="1">
        <f t="shared" si="3"/>
        <v>4.8814402767438088</v>
      </c>
    </row>
    <row r="26" spans="1:7" x14ac:dyDescent="0.25">
      <c r="A26" s="2" t="s">
        <v>71</v>
      </c>
      <c r="B26" s="2">
        <v>1.526</v>
      </c>
      <c r="C26" s="2">
        <v>1</v>
      </c>
      <c r="D26" s="1">
        <f t="shared" si="0"/>
        <v>1.526</v>
      </c>
      <c r="E26" s="1">
        <f t="shared" si="1"/>
        <v>4.7940703893780245</v>
      </c>
      <c r="F26" s="1">
        <f t="shared" si="4"/>
        <v>0.93671820954535656</v>
      </c>
      <c r="G26" s="1">
        <f t="shared" si="3"/>
        <v>5.1179429849077707</v>
      </c>
    </row>
    <row r="27" spans="1:7" x14ac:dyDescent="0.25">
      <c r="A27" s="2" t="s">
        <v>71</v>
      </c>
      <c r="B27" s="2">
        <v>1.5089999999999999</v>
      </c>
      <c r="C27" s="2">
        <v>1.083</v>
      </c>
      <c r="D27" s="1">
        <f t="shared" si="0"/>
        <v>1.3933518005540166</v>
      </c>
      <c r="E27" s="1">
        <f t="shared" si="1"/>
        <v>5.1341383693511577</v>
      </c>
      <c r="F27" s="1">
        <f t="shared" si="4"/>
        <v>1.0575202267064918</v>
      </c>
      <c r="G27" s="1">
        <f t="shared" si="3"/>
        <v>4.8548843224878633</v>
      </c>
    </row>
    <row r="28" spans="1:7" x14ac:dyDescent="0.25">
      <c r="A28" s="2" t="s">
        <v>71</v>
      </c>
      <c r="B28" s="2">
        <v>1.175</v>
      </c>
      <c r="C28" s="2">
        <f>(1.044+0.741)/2</f>
        <v>0.89250000000000007</v>
      </c>
      <c r="D28" s="1">
        <f t="shared" si="0"/>
        <v>1.3165266106442577</v>
      </c>
      <c r="E28" s="1">
        <f t="shared" si="1"/>
        <v>3.2945489459114468</v>
      </c>
      <c r="F28" s="1">
        <f t="shared" si="4"/>
        <v>0.54897612335814583</v>
      </c>
      <c r="G28" s="1">
        <f t="shared" si="3"/>
        <v>6.001260903221687</v>
      </c>
    </row>
    <row r="29" spans="1:7" x14ac:dyDescent="0.25">
      <c r="A29" s="2" t="s">
        <v>71</v>
      </c>
      <c r="B29" s="2">
        <v>1.3720000000000001</v>
      </c>
      <c r="C29" s="2">
        <v>1.0860000000000001</v>
      </c>
      <c r="D29" s="1">
        <f t="shared" si="0"/>
        <v>1.2633517495395949</v>
      </c>
      <c r="E29" s="1">
        <f t="shared" si="1"/>
        <v>4.6809479211075633</v>
      </c>
      <c r="F29" s="1">
        <f t="shared" si="4"/>
        <v>0.93555840684147995</v>
      </c>
      <c r="G29" s="1">
        <f t="shared" si="3"/>
        <v>5.0033732655033463</v>
      </c>
    </row>
    <row r="30" spans="1:7" x14ac:dyDescent="0.25">
      <c r="A30" s="2" t="s">
        <v>71</v>
      </c>
      <c r="B30" s="2">
        <v>1.855</v>
      </c>
      <c r="C30" s="2">
        <v>1.0329999999999999</v>
      </c>
      <c r="D30" s="1">
        <f t="shared" si="0"/>
        <v>1.7957405614714426</v>
      </c>
      <c r="E30" s="1">
        <f t="shared" si="1"/>
        <v>6.0199669666985649</v>
      </c>
      <c r="F30" s="1">
        <f t="shared" si="4"/>
        <v>1.2660742350740999</v>
      </c>
      <c r="G30" s="1">
        <f t="shared" si="3"/>
        <v>4.7548293772412427</v>
      </c>
    </row>
    <row r="31" spans="1:7" x14ac:dyDescent="0.25">
      <c r="A31" s="2" t="s">
        <v>71</v>
      </c>
      <c r="B31" s="2">
        <v>1.1180000000000001</v>
      </c>
      <c r="C31" s="2">
        <v>0.98299999999999998</v>
      </c>
      <c r="D31" s="1">
        <f t="shared" si="0"/>
        <v>1.1373346897253307</v>
      </c>
      <c r="E31" s="1">
        <f t="shared" si="1"/>
        <v>3.4525914767392614</v>
      </c>
      <c r="F31" s="1">
        <f t="shared" si="4"/>
        <v>0.59980104253845101</v>
      </c>
      <c r="G31" s="1">
        <f t="shared" si="3"/>
        <v>5.7562278687068611</v>
      </c>
    </row>
    <row r="32" spans="1:7" x14ac:dyDescent="0.25">
      <c r="A32" s="2" t="s">
        <v>71</v>
      </c>
      <c r="B32" s="2">
        <v>1.704</v>
      </c>
      <c r="C32" s="2">
        <v>0.95399999999999996</v>
      </c>
      <c r="D32" s="1">
        <f t="shared" si="0"/>
        <v>1.7861635220125787</v>
      </c>
      <c r="E32" s="1">
        <f t="shared" si="1"/>
        <v>5.1070232831580249</v>
      </c>
      <c r="F32" s="1">
        <f t="shared" si="4"/>
        <v>0.99071756074178374</v>
      </c>
      <c r="G32" s="1">
        <f t="shared" si="3"/>
        <v>5.1548730794013826</v>
      </c>
    </row>
    <row r="33" spans="1:7" x14ac:dyDescent="0.25">
      <c r="A33" s="2" t="s">
        <v>71</v>
      </c>
      <c r="B33" s="2">
        <v>1.659</v>
      </c>
      <c r="C33" s="2">
        <v>1.042</v>
      </c>
      <c r="D33" s="1">
        <f t="shared" si="0"/>
        <v>1.592130518234165</v>
      </c>
      <c r="E33" s="1">
        <f t="shared" si="1"/>
        <v>5.4308021052222966</v>
      </c>
      <c r="F33" s="1">
        <f t="shared" si="4"/>
        <v>1.1185329991952897</v>
      </c>
      <c r="G33" s="1">
        <f t="shared" si="3"/>
        <v>4.8552900174866531</v>
      </c>
    </row>
    <row r="34" spans="1:7" x14ac:dyDescent="0.25">
      <c r="A34" s="2" t="s">
        <v>71</v>
      </c>
      <c r="B34" s="2">
        <v>2.306</v>
      </c>
      <c r="C34" s="2">
        <v>1.042</v>
      </c>
      <c r="D34" s="1">
        <f t="shared" si="0"/>
        <v>2.2130518234165066</v>
      </c>
      <c r="E34" s="1">
        <f t="shared" si="1"/>
        <v>7.548782190863542</v>
      </c>
      <c r="F34" s="1">
        <f t="shared" si="4"/>
        <v>1.6702668115048342</v>
      </c>
      <c r="G34" s="1">
        <f t="shared" si="3"/>
        <v>4.5195067870997407</v>
      </c>
    </row>
    <row r="35" spans="1:7" x14ac:dyDescent="0.25">
      <c r="A35" s="2" t="s">
        <v>71</v>
      </c>
      <c r="B35" s="2">
        <v>1.4970000000000001</v>
      </c>
      <c r="C35" s="2">
        <v>1.1040000000000001</v>
      </c>
      <c r="D35" s="1">
        <f t="shared" si="0"/>
        <v>1.3559782608695652</v>
      </c>
      <c r="E35" s="1">
        <f t="shared" si="1"/>
        <v>5.1920724794760087</v>
      </c>
      <c r="F35" s="1">
        <f t="shared" si="4"/>
        <v>1.0807418523010301</v>
      </c>
      <c r="G35" s="1">
        <f t="shared" si="3"/>
        <v>4.8041745292101519</v>
      </c>
    </row>
    <row r="36" spans="1:7" x14ac:dyDescent="0.25">
      <c r="A36" s="2" t="s">
        <v>71</v>
      </c>
      <c r="B36" s="2">
        <v>1.5089999999999999</v>
      </c>
      <c r="C36" s="2">
        <v>1.056</v>
      </c>
      <c r="D36" s="1">
        <f t="shared" si="0"/>
        <v>1.4289772727272725</v>
      </c>
      <c r="E36" s="1">
        <f t="shared" si="1"/>
        <v>5.00614045986595</v>
      </c>
      <c r="F36" s="1">
        <f t="shared" si="4"/>
        <v>1.013330411653502</v>
      </c>
      <c r="G36" s="1">
        <f t="shared" si="3"/>
        <v>4.9402844346664576</v>
      </c>
    </row>
    <row r="37" spans="1:7" x14ac:dyDescent="0.25">
      <c r="A37" s="2" t="s">
        <v>71</v>
      </c>
      <c r="B37" s="2">
        <v>1.9510000000000001</v>
      </c>
      <c r="C37" s="2">
        <v>1.089</v>
      </c>
      <c r="D37" s="1">
        <f t="shared" si="0"/>
        <v>1.7915518824609735</v>
      </c>
      <c r="E37" s="1">
        <f t="shared" si="1"/>
        <v>6.674750273930365</v>
      </c>
      <c r="F37" s="1">
        <f t="shared" si="4"/>
        <v>1.4790952384311309</v>
      </c>
      <c r="G37" s="1">
        <f t="shared" si="3"/>
        <v>4.5127251447379688</v>
      </c>
    </row>
    <row r="38" spans="1:7" x14ac:dyDescent="0.25">
      <c r="A38" s="2" t="s">
        <v>71</v>
      </c>
      <c r="B38" s="2">
        <v>1.357</v>
      </c>
      <c r="C38" s="2">
        <v>0.871</v>
      </c>
      <c r="D38" s="1">
        <f t="shared" si="0"/>
        <v>1.5579793340987371</v>
      </c>
      <c r="E38" s="1">
        <f t="shared" si="1"/>
        <v>3.7131960121324949</v>
      </c>
      <c r="F38" s="1">
        <f t="shared" si="4"/>
        <v>0.63555759794987043</v>
      </c>
      <c r="G38" s="1">
        <f t="shared" si="3"/>
        <v>5.8424225028702637</v>
      </c>
    </row>
    <row r="39" spans="1:7" x14ac:dyDescent="0.25">
      <c r="A39" s="2" t="s">
        <v>71</v>
      </c>
      <c r="B39" s="2">
        <v>1.629</v>
      </c>
      <c r="C39" s="2">
        <v>0.91</v>
      </c>
      <c r="D39" s="1">
        <f t="shared" si="0"/>
        <v>1.79010989010989</v>
      </c>
      <c r="E39" s="1">
        <f t="shared" si="1"/>
        <v>4.6570655337549738</v>
      </c>
      <c r="F39" s="1">
        <f t="shared" si="4"/>
        <v>0.86219798246606372</v>
      </c>
      <c r="G39" s="1">
        <f t="shared" si="3"/>
        <v>5.4013876493132216</v>
      </c>
    </row>
    <row r="40" spans="1:7" x14ac:dyDescent="0.25">
      <c r="A40" s="2" t="s">
        <v>71</v>
      </c>
      <c r="B40" s="2">
        <v>2.1869999999999998</v>
      </c>
      <c r="C40" s="2">
        <v>0.88700000000000001</v>
      </c>
      <c r="D40" s="1">
        <f t="shared" si="0"/>
        <v>2.4656144306651631</v>
      </c>
      <c r="E40" s="1">
        <f t="shared" si="1"/>
        <v>6.0942781993265775</v>
      </c>
      <c r="F40" s="1">
        <f t="shared" si="4"/>
        <v>1.1687057957682661</v>
      </c>
      <c r="G40" s="1">
        <f t="shared" si="3"/>
        <v>5.21455290235847</v>
      </c>
    </row>
    <row r="41" spans="1:7" x14ac:dyDescent="0.25">
      <c r="A41" s="2" t="s">
        <v>71</v>
      </c>
      <c r="B41" s="2">
        <v>1.958</v>
      </c>
      <c r="C41" s="2">
        <f>(0.926+0.577)/2</f>
        <v>0.75150000000000006</v>
      </c>
      <c r="D41" s="1">
        <f t="shared" si="0"/>
        <v>2.6054557551563535</v>
      </c>
      <c r="E41" s="1">
        <f t="shared" si="1"/>
        <v>4.6226556694202046</v>
      </c>
      <c r="F41" s="1">
        <f t="shared" si="4"/>
        <v>0.75737081122121452</v>
      </c>
      <c r="G41" s="1">
        <f t="shared" si="3"/>
        <v>6.1035566738655431</v>
      </c>
    </row>
    <row r="42" spans="1:7" x14ac:dyDescent="0.25">
      <c r="A42" s="2" t="s">
        <v>71</v>
      </c>
      <c r="B42" s="2">
        <v>1.3240000000000001</v>
      </c>
      <c r="C42" s="2">
        <v>1.0720000000000001</v>
      </c>
      <c r="D42" s="1">
        <f t="shared" si="0"/>
        <v>1.2350746268656716</v>
      </c>
      <c r="E42" s="1">
        <f t="shared" si="1"/>
        <v>4.4589504178342949</v>
      </c>
      <c r="F42" s="1">
        <f t="shared" si="4"/>
        <v>0.87248143623887553</v>
      </c>
      <c r="G42" s="1">
        <f t="shared" si="3"/>
        <v>5.1106536284096764</v>
      </c>
    </row>
    <row r="43" spans="1:7" x14ac:dyDescent="0.25">
      <c r="A43" s="2" t="s">
        <v>71</v>
      </c>
      <c r="B43" s="2">
        <v>2.367</v>
      </c>
      <c r="C43" s="2">
        <v>1.1579999999999999</v>
      </c>
      <c r="D43" s="1">
        <f t="shared" si="0"/>
        <v>2.0440414507772022</v>
      </c>
      <c r="E43" s="1">
        <f t="shared" si="1"/>
        <v>8.6110614811924719</v>
      </c>
      <c r="F43" s="1">
        <f t="shared" si="4"/>
        <v>2.0863707029713314</v>
      </c>
      <c r="G43" s="1">
        <f t="shared" si="3"/>
        <v>4.127292177238167</v>
      </c>
    </row>
    <row r="44" spans="1:7" x14ac:dyDescent="0.25">
      <c r="A44" s="2" t="s">
        <v>71</v>
      </c>
      <c r="B44" s="2">
        <v>1.175</v>
      </c>
      <c r="C44" s="2">
        <f>(0.941+0.527)/2</f>
        <v>0.73399999999999999</v>
      </c>
      <c r="D44" s="1">
        <f t="shared" si="0"/>
        <v>1.6008174386920981</v>
      </c>
      <c r="E44" s="1">
        <f t="shared" si="1"/>
        <v>2.709466584088517</v>
      </c>
      <c r="F44" s="1">
        <f t="shared" si="4"/>
        <v>0.39365936080597386</v>
      </c>
      <c r="G44" s="1">
        <f t="shared" si="3"/>
        <v>6.8827693530294436</v>
      </c>
    </row>
    <row r="45" spans="1:7" x14ac:dyDescent="0.25">
      <c r="A45" s="2" t="s">
        <v>71</v>
      </c>
      <c r="B45" s="2">
        <v>1.2270000000000001</v>
      </c>
      <c r="C45" s="2">
        <v>1.042</v>
      </c>
      <c r="D45" s="1">
        <f t="shared" si="0"/>
        <v>1.1775431861804224</v>
      </c>
      <c r="E45" s="1">
        <f t="shared" si="1"/>
        <v>4.0166330217647728</v>
      </c>
      <c r="F45" s="1">
        <f t="shared" si="4"/>
        <v>0.75014195295460484</v>
      </c>
      <c r="G45" s="1">
        <f t="shared" si="3"/>
        <v>5.3544972467468979</v>
      </c>
    </row>
    <row r="46" spans="1:7" x14ac:dyDescent="0.25">
      <c r="A46" s="2" t="s">
        <v>71</v>
      </c>
      <c r="B46" s="2">
        <v>1.208</v>
      </c>
      <c r="C46" s="2">
        <f>(1.223+0.993)/2</f>
        <v>1.1080000000000001</v>
      </c>
      <c r="D46" s="1">
        <f t="shared" si="0"/>
        <v>1.0902527075812274</v>
      </c>
      <c r="E46" s="1">
        <f t="shared" si="1"/>
        <v>4.2049086694944098</v>
      </c>
      <c r="F46" s="1">
        <f t="shared" si="4"/>
        <v>0.80864663599560638</v>
      </c>
      <c r="G46" s="1">
        <f t="shared" si="3"/>
        <v>5.1999334224859819</v>
      </c>
    </row>
    <row r="47" spans="1:7" x14ac:dyDescent="0.25">
      <c r="A47" s="2" t="s">
        <v>71</v>
      </c>
      <c r="B47" s="2">
        <v>1.4470000000000001</v>
      </c>
      <c r="C47" s="2">
        <v>1.139</v>
      </c>
      <c r="D47" s="1">
        <f t="shared" si="0"/>
        <v>1.2704126426690079</v>
      </c>
      <c r="E47" s="1">
        <f t="shared" si="1"/>
        <v>5.177762524938907</v>
      </c>
      <c r="F47" s="1">
        <f t="shared" si="4"/>
        <v>1.087520375139895</v>
      </c>
      <c r="G47" s="1">
        <f t="shared" si="3"/>
        <v>4.7610717401711735</v>
      </c>
    </row>
    <row r="48" spans="1:7" x14ac:dyDescent="0.25">
      <c r="A48" s="2" t="s">
        <v>71</v>
      </c>
      <c r="B48" s="2">
        <v>1.3680000000000001</v>
      </c>
      <c r="C48" s="2">
        <f>(0.95+0.537)/2</f>
        <v>0.74350000000000005</v>
      </c>
      <c r="D48" s="1">
        <f t="shared" si="0"/>
        <v>1.839946200403497</v>
      </c>
      <c r="E48" s="1">
        <f t="shared" si="1"/>
        <v>3.1953390207074079</v>
      </c>
      <c r="F48" s="1">
        <f t="shared" si="4"/>
        <v>0.48633382037349943</v>
      </c>
      <c r="G48" s="1">
        <f t="shared" si="3"/>
        <v>6.5702587129421106</v>
      </c>
    </row>
    <row r="49" spans="1:7" x14ac:dyDescent="0.25">
      <c r="A49" s="2" t="s">
        <v>71</v>
      </c>
      <c r="B49" s="2">
        <v>1.704</v>
      </c>
      <c r="C49" s="2">
        <v>1.0249999999999999</v>
      </c>
      <c r="D49" s="1">
        <f t="shared" si="0"/>
        <v>1.662439024390244</v>
      </c>
      <c r="E49" s="1">
        <f t="shared" si="1"/>
        <v>5.4871057287599321</v>
      </c>
      <c r="F49" s="1">
        <f t="shared" si="4"/>
        <v>1.1241415366430894</v>
      </c>
      <c r="G49" s="1">
        <f t="shared" si="3"/>
        <v>4.8811520168052178</v>
      </c>
    </row>
    <row r="50" spans="1:7" x14ac:dyDescent="0.25">
      <c r="A50" s="2" t="s">
        <v>71</v>
      </c>
      <c r="B50" s="2">
        <v>1.423</v>
      </c>
      <c r="C50" s="2">
        <v>0.98399999999999999</v>
      </c>
      <c r="D50" s="1">
        <f t="shared" si="0"/>
        <v>1.446138211382114</v>
      </c>
      <c r="E50" s="1">
        <f t="shared" si="1"/>
        <v>4.3989585645213438</v>
      </c>
      <c r="F50" s="1">
        <f t="shared" si="4"/>
        <v>0.83271080008792286</v>
      </c>
      <c r="G50" s="1">
        <f t="shared" si="3"/>
        <v>5.2826966625830645</v>
      </c>
    </row>
    <row r="51" spans="1:7" x14ac:dyDescent="0.25">
      <c r="A51" s="2" t="s">
        <v>71</v>
      </c>
      <c r="B51" s="2">
        <v>1.8620000000000001</v>
      </c>
      <c r="C51" s="2">
        <v>1.1970000000000001</v>
      </c>
      <c r="D51" s="1">
        <f t="shared" si="0"/>
        <v>1.5555555555555556</v>
      </c>
      <c r="E51" s="1">
        <f t="shared" si="1"/>
        <v>7.0020256886180814</v>
      </c>
      <c r="F51" s="1">
        <f t="shared" si="4"/>
        <v>1.6463512900363266</v>
      </c>
      <c r="G51" s="1">
        <f t="shared" si="3"/>
        <v>4.2530568846358312</v>
      </c>
    </row>
    <row r="52" spans="1:7" x14ac:dyDescent="0.25">
      <c r="A52" s="2" t="s">
        <v>71</v>
      </c>
      <c r="B52" s="2">
        <v>1.147</v>
      </c>
      <c r="C52" s="2">
        <v>1.0469999999999999</v>
      </c>
      <c r="D52" s="1">
        <f t="shared" si="0"/>
        <v>1.0955109837631329</v>
      </c>
      <c r="E52" s="1">
        <f t="shared" si="1"/>
        <v>3.7727668920298645</v>
      </c>
      <c r="F52" s="1">
        <f t="shared" si="4"/>
        <v>0.68704650716920301</v>
      </c>
      <c r="G52" s="1">
        <f t="shared" si="3"/>
        <v>5.4912831266322453</v>
      </c>
    </row>
    <row r="53" spans="1:7" x14ac:dyDescent="0.25">
      <c r="A53" s="2" t="s">
        <v>71</v>
      </c>
      <c r="B53" s="2">
        <v>1.5740000000000001</v>
      </c>
      <c r="C53" s="2">
        <v>0.86899999999999999</v>
      </c>
      <c r="D53" s="1">
        <f t="shared" si="0"/>
        <v>1.8112773302646721</v>
      </c>
      <c r="E53" s="1">
        <f t="shared" si="1"/>
        <v>4.2970892811360404</v>
      </c>
      <c r="F53" s="1">
        <f t="shared" si="4"/>
        <v>0.76174074889817422</v>
      </c>
      <c r="G53" s="1">
        <f t="shared" si="3"/>
        <v>5.6411440340451762</v>
      </c>
    </row>
    <row r="54" spans="1:7" x14ac:dyDescent="0.25">
      <c r="A54" s="2" t="s">
        <v>71</v>
      </c>
      <c r="B54" s="2">
        <v>2.3119999999999998</v>
      </c>
      <c r="C54" s="2">
        <f>(0.888+0.519)/2</f>
        <v>0.70350000000000001</v>
      </c>
      <c r="D54" s="1">
        <f t="shared" si="0"/>
        <v>3.286425017768301</v>
      </c>
      <c r="E54" s="1">
        <f t="shared" si="1"/>
        <v>5.10977531832257</v>
      </c>
      <c r="F54" s="1">
        <f t="shared" si="4"/>
        <v>0.80753084023074717</v>
      </c>
      <c r="G54" s="1">
        <f t="shared" si="3"/>
        <v>6.3276534638138182</v>
      </c>
    </row>
    <row r="55" spans="1:7" x14ac:dyDescent="0.25">
      <c r="A55" s="2" t="s">
        <v>71</v>
      </c>
      <c r="B55" s="2">
        <v>1.3859999999999999</v>
      </c>
      <c r="C55" s="2">
        <f>(0.992+0.308)/2</f>
        <v>0.65</v>
      </c>
      <c r="D55" s="1">
        <f t="shared" si="0"/>
        <v>2.132307692307692</v>
      </c>
      <c r="E55" s="1">
        <f t="shared" si="1"/>
        <v>2.8302608216190444</v>
      </c>
      <c r="F55" s="1">
        <f t="shared" si="4"/>
        <v>0.38802072663875331</v>
      </c>
      <c r="G55" s="1">
        <f t="shared" si="3"/>
        <v>7.2940970090342949</v>
      </c>
    </row>
    <row r="56" spans="1:7" x14ac:dyDescent="0.25">
      <c r="A56" s="2" t="s">
        <v>71</v>
      </c>
      <c r="B56" s="2">
        <v>2.4319999999999999</v>
      </c>
      <c r="C56" s="2">
        <v>1.1140000000000001</v>
      </c>
      <c r="D56" s="1">
        <f t="shared" si="0"/>
        <v>2.1831238779174145</v>
      </c>
      <c r="E56" s="1">
        <f t="shared" si="1"/>
        <v>8.5113536135528403</v>
      </c>
      <c r="F56" s="1">
        <f t="shared" si="4"/>
        <v>2.0084823011042965</v>
      </c>
      <c r="G56" s="1">
        <f t="shared" si="3"/>
        <v>4.2377040658377512</v>
      </c>
    </row>
    <row r="57" spans="1:7" x14ac:dyDescent="0.25">
      <c r="A57" s="2" t="s">
        <v>71</v>
      </c>
      <c r="B57" s="2">
        <v>1.609</v>
      </c>
      <c r="C57" s="2">
        <v>0.877</v>
      </c>
      <c r="D57" s="1">
        <f t="shared" si="0"/>
        <v>1.8346636259977194</v>
      </c>
      <c r="E57" s="1">
        <f t="shared" si="1"/>
        <v>4.4330794023319822</v>
      </c>
      <c r="F57" s="1">
        <f t="shared" si="4"/>
        <v>0.79536213028735936</v>
      </c>
      <c r="G57" s="1">
        <f t="shared" si="3"/>
        <v>5.5736616486006678</v>
      </c>
    </row>
    <row r="58" spans="1:7" x14ac:dyDescent="0.25">
      <c r="A58" s="2" t="s">
        <v>71</v>
      </c>
      <c r="B58" s="2">
        <v>1.847</v>
      </c>
      <c r="C58" s="2">
        <v>1.0409999999999999</v>
      </c>
      <c r="D58" s="1">
        <f t="shared" si="0"/>
        <v>1.7742555235350626</v>
      </c>
      <c r="E58" s="1">
        <f t="shared" si="1"/>
        <v>6.040425018058742</v>
      </c>
      <c r="F58" s="1">
        <f t="shared" si="4"/>
        <v>1.276681600663065</v>
      </c>
      <c r="G58" s="1">
        <f t="shared" si="3"/>
        <v>4.7313480627601674</v>
      </c>
    </row>
    <row r="59" spans="1:7" x14ac:dyDescent="0.25">
      <c r="A59" s="2" t="s">
        <v>71</v>
      </c>
      <c r="B59" s="2">
        <v>1.458</v>
      </c>
      <c r="C59" s="2">
        <v>1.03</v>
      </c>
      <c r="D59" s="1">
        <f t="shared" si="0"/>
        <v>1.4155339805825242</v>
      </c>
      <c r="E59" s="1">
        <f t="shared" si="1"/>
        <v>4.7178553516019353</v>
      </c>
      <c r="F59" s="1">
        <f t="shared" si="4"/>
        <v>0.92877249340589718</v>
      </c>
      <c r="G59" s="1">
        <f t="shared" si="3"/>
        <v>5.079667394434896</v>
      </c>
    </row>
    <row r="60" spans="1:7" x14ac:dyDescent="0.25">
      <c r="A60" s="2" t="s">
        <v>71</v>
      </c>
      <c r="B60" s="2">
        <v>1.464</v>
      </c>
      <c r="C60" s="2">
        <v>1.111</v>
      </c>
      <c r="D60" s="1">
        <f t="shared" si="0"/>
        <v>1.3177317731773177</v>
      </c>
      <c r="E60" s="1">
        <f t="shared" si="1"/>
        <v>5.109813017434413</v>
      </c>
      <c r="F60" s="1">
        <f t="shared" si="4"/>
        <v>1.0602370459263868</v>
      </c>
      <c r="G60" s="1">
        <f t="shared" si="3"/>
        <v>4.819500541946911</v>
      </c>
    </row>
    <row r="61" spans="1:7" x14ac:dyDescent="0.25">
      <c r="A61" s="2" t="s">
        <v>71</v>
      </c>
      <c r="B61" s="2">
        <v>2.036</v>
      </c>
      <c r="C61" s="2">
        <v>0.84099999999999997</v>
      </c>
      <c r="D61" s="1">
        <f t="shared" si="0"/>
        <v>2.4209274673008325</v>
      </c>
      <c r="E61" s="1">
        <f t="shared" si="1"/>
        <v>5.3792737025181161</v>
      </c>
      <c r="F61" s="1">
        <f t="shared" si="4"/>
        <v>0.97526791466797702</v>
      </c>
      <c r="G61" s="1">
        <f t="shared" si="3"/>
        <v>5.5156881730795497</v>
      </c>
    </row>
    <row r="62" spans="1:7" x14ac:dyDescent="0.25">
      <c r="A62" s="2" t="s">
        <v>71</v>
      </c>
      <c r="B62" s="2">
        <v>1.399</v>
      </c>
      <c r="C62" s="2">
        <v>1.022</v>
      </c>
      <c r="D62" s="1">
        <f t="shared" si="0"/>
        <v>1.3688845401174168</v>
      </c>
      <c r="E62" s="1">
        <f t="shared" si="1"/>
        <v>4.4917800610643077</v>
      </c>
      <c r="F62" s="1">
        <f t="shared" si="4"/>
        <v>0.8681887378570714</v>
      </c>
      <c r="G62" s="1">
        <f t="shared" si="3"/>
        <v>5.1737368445382694</v>
      </c>
    </row>
    <row r="63" spans="1:7" x14ac:dyDescent="0.25">
      <c r="A63" s="2" t="s">
        <v>71</v>
      </c>
      <c r="B63" s="2">
        <v>2.464</v>
      </c>
      <c r="C63" s="2">
        <v>0.90500000000000003</v>
      </c>
      <c r="D63" s="1">
        <f t="shared" si="0"/>
        <v>2.7226519337016573</v>
      </c>
      <c r="E63" s="1">
        <f t="shared" si="1"/>
        <v>7.0055002900929519</v>
      </c>
      <c r="F63" s="1">
        <f t="shared" si="4"/>
        <v>1.3909441201825907</v>
      </c>
      <c r="G63" s="1">
        <f t="shared" si="3"/>
        <v>5.0365073538492204</v>
      </c>
    </row>
    <row r="64" spans="1:7" x14ac:dyDescent="0.25">
      <c r="A64" s="2" t="s">
        <v>71</v>
      </c>
      <c r="B64" s="2">
        <v>1.3129999999999999</v>
      </c>
      <c r="C64" s="2">
        <v>1.1020000000000001</v>
      </c>
      <c r="D64" s="1">
        <f t="shared" si="0"/>
        <v>1.1914700544464609</v>
      </c>
      <c r="E64" s="1">
        <f t="shared" si="1"/>
        <v>4.5456520918880656</v>
      </c>
      <c r="F64" s="1">
        <f t="shared" si="4"/>
        <v>0.90196804475275816</v>
      </c>
      <c r="G64" s="1">
        <f t="shared" si="3"/>
        <v>5.0397041428824583</v>
      </c>
    </row>
    <row r="65" spans="1:7" x14ac:dyDescent="0.25">
      <c r="A65" s="2" t="s">
        <v>71</v>
      </c>
      <c r="B65" s="2">
        <v>1.33</v>
      </c>
      <c r="C65" s="2">
        <v>0.74099999999999999</v>
      </c>
      <c r="D65" s="1">
        <f t="shared" si="0"/>
        <v>1.7948717948717949</v>
      </c>
      <c r="E65" s="1">
        <f t="shared" si="1"/>
        <v>3.096133807892349</v>
      </c>
      <c r="F65" s="1">
        <f t="shared" si="4"/>
        <v>0.46704072729981844</v>
      </c>
      <c r="G65" s="1">
        <f t="shared" si="3"/>
        <v>6.6292587068210329</v>
      </c>
    </row>
    <row r="66" spans="1:7" x14ac:dyDescent="0.25">
      <c r="A66" s="2" t="s">
        <v>71</v>
      </c>
      <c r="B66" s="2">
        <v>2.5259999999999998</v>
      </c>
      <c r="C66" s="2">
        <v>0.876</v>
      </c>
      <c r="D66" s="1">
        <f t="shared" ref="D66:D76" si="5">B66/C66</f>
        <v>2.8835616438356162</v>
      </c>
      <c r="E66" s="1">
        <f t="shared" ref="E66:E76" si="6">((4*PI()*(C66/2)^2)+((PI()*C66)*(B66-C66)))</f>
        <v>6.9516408256398075</v>
      </c>
      <c r="F66" s="1">
        <f t="shared" si="4"/>
        <v>1.346422196112816</v>
      </c>
      <c r="G66" s="1">
        <f t="shared" si="3"/>
        <v>5.1630468108068337</v>
      </c>
    </row>
    <row r="67" spans="1:7" x14ac:dyDescent="0.25">
      <c r="A67" s="2" t="s">
        <v>71</v>
      </c>
      <c r="B67" s="2">
        <v>1.5229999999999999</v>
      </c>
      <c r="C67" s="2">
        <v>1.117</v>
      </c>
      <c r="D67" s="1">
        <f t="shared" si="5"/>
        <v>1.3634735899731423</v>
      </c>
      <c r="E67" s="1">
        <f t="shared" si="6"/>
        <v>5.3444491479530738</v>
      </c>
      <c r="F67" s="1">
        <f t="shared" si="4"/>
        <v>1.1275758348876059</v>
      </c>
      <c r="G67" s="1">
        <f t="shared" si="3"/>
        <v>4.7397691424327091</v>
      </c>
    </row>
    <row r="68" spans="1:7" x14ac:dyDescent="0.25">
      <c r="A68" s="2" t="s">
        <v>71</v>
      </c>
      <c r="B68" s="2">
        <v>2.5649999999999999</v>
      </c>
      <c r="C68" s="2">
        <v>1.089</v>
      </c>
      <c r="D68" s="1">
        <f t="shared" si="5"/>
        <v>2.3553719008264462</v>
      </c>
      <c r="E68" s="1">
        <f t="shared" si="6"/>
        <v>8.7753636353825648</v>
      </c>
      <c r="F68" s="1">
        <f t="shared" si="4"/>
        <v>2.0509872260864923</v>
      </c>
      <c r="G68" s="1">
        <f t="shared" si="3"/>
        <v>4.2786047244803749</v>
      </c>
    </row>
    <row r="69" spans="1:7" x14ac:dyDescent="0.25">
      <c r="A69" s="2" t="s">
        <v>71</v>
      </c>
      <c r="B69" s="2">
        <v>1.351</v>
      </c>
      <c r="C69" s="2">
        <v>0.96499999999999997</v>
      </c>
      <c r="D69" s="1">
        <f t="shared" si="5"/>
        <v>1.4000000000000001</v>
      </c>
      <c r="E69" s="1">
        <f t="shared" si="6"/>
        <v>4.0957414663748173</v>
      </c>
      <c r="F69" s="1">
        <f t="shared" si="4"/>
        <v>0.75283628858127583</v>
      </c>
      <c r="G69" s="1">
        <f t="shared" ref="G69:G76" si="7">E69/F69</f>
        <v>5.4404145077720214</v>
      </c>
    </row>
    <row r="70" spans="1:7" x14ac:dyDescent="0.25">
      <c r="A70" s="2" t="s">
        <v>71</v>
      </c>
      <c r="B70" s="2">
        <v>1.224</v>
      </c>
      <c r="C70" s="2">
        <v>1.0920000000000001</v>
      </c>
      <c r="D70" s="1">
        <f t="shared" si="5"/>
        <v>1.1208791208791207</v>
      </c>
      <c r="E70" s="1">
        <f t="shared" si="6"/>
        <v>4.1990778735293466</v>
      </c>
      <c r="F70" s="1">
        <f t="shared" ref="F70:F76" si="8">(((4/3)*PI()*(C70/2)^3)+(PI()*((C70/2)^2)*(B70-C70)))</f>
        <v>0.80544077054511432</v>
      </c>
      <c r="G70" s="1">
        <f t="shared" si="7"/>
        <v>5.2133912599028882</v>
      </c>
    </row>
    <row r="71" spans="1:7" x14ac:dyDescent="0.25">
      <c r="A71" s="2" t="s">
        <v>71</v>
      </c>
      <c r="B71" s="2">
        <v>1.9810000000000001</v>
      </c>
      <c r="C71" s="2">
        <v>1.0840000000000001</v>
      </c>
      <c r="D71" s="1">
        <f t="shared" si="5"/>
        <v>1.8274907749077491</v>
      </c>
      <c r="E71" s="1">
        <f t="shared" si="6"/>
        <v>6.746268630689336</v>
      </c>
      <c r="F71" s="1">
        <f t="shared" si="8"/>
        <v>1.4947690264069966</v>
      </c>
      <c r="G71" s="1">
        <f t="shared" si="7"/>
        <v>4.5132515535898303</v>
      </c>
    </row>
    <row r="72" spans="1:7" x14ac:dyDescent="0.25">
      <c r="A72" s="2" t="s">
        <v>71</v>
      </c>
      <c r="B72" s="2">
        <v>1.8260000000000001</v>
      </c>
      <c r="C72" s="2">
        <v>1.032</v>
      </c>
      <c r="D72" s="1">
        <f t="shared" si="5"/>
        <v>1.7693798449612403</v>
      </c>
      <c r="E72" s="1">
        <f t="shared" si="6"/>
        <v>5.9201177273895205</v>
      </c>
      <c r="F72" s="1">
        <f t="shared" si="8"/>
        <v>1.2396454182769703</v>
      </c>
      <c r="G72" s="1">
        <f t="shared" si="7"/>
        <v>4.7756541024594874</v>
      </c>
    </row>
    <row r="73" spans="1:7" x14ac:dyDescent="0.25">
      <c r="A73" s="2" t="s">
        <v>71</v>
      </c>
      <c r="B73" s="2">
        <v>1.3380000000000001</v>
      </c>
      <c r="C73" s="2">
        <v>1.0669999999999999</v>
      </c>
      <c r="D73" s="1">
        <f t="shared" si="5"/>
        <v>1.2539831302717901</v>
      </c>
      <c r="E73" s="1">
        <f t="shared" si="6"/>
        <v>4.4850821855268537</v>
      </c>
      <c r="F73" s="1">
        <f t="shared" si="8"/>
        <v>0.87837021631774592</v>
      </c>
      <c r="G73" s="1">
        <f t="shared" si="7"/>
        <v>5.1061410123045405</v>
      </c>
    </row>
    <row r="74" spans="1:7" x14ac:dyDescent="0.25">
      <c r="A74" s="2" t="s">
        <v>71</v>
      </c>
      <c r="B74" s="2">
        <v>1.9359999999999999</v>
      </c>
      <c r="C74" s="2">
        <f>(0.717+1.143)/2</f>
        <v>0.92999999999999994</v>
      </c>
      <c r="D74" s="1">
        <f t="shared" si="5"/>
        <v>2.0817204301075272</v>
      </c>
      <c r="E74" s="1">
        <f t="shared" si="6"/>
        <v>5.65637474093535</v>
      </c>
      <c r="F74" s="1">
        <f t="shared" si="8"/>
        <v>1.1045269570955085</v>
      </c>
      <c r="G74" s="1">
        <f t="shared" si="7"/>
        <v>5.1210834688992044</v>
      </c>
    </row>
    <row r="75" spans="1:7" x14ac:dyDescent="0.25">
      <c r="A75" s="2" t="s">
        <v>71</v>
      </c>
      <c r="B75" s="2">
        <v>1.5289999999999999</v>
      </c>
      <c r="C75" s="2">
        <v>0.72299999999999998</v>
      </c>
      <c r="D75" s="1">
        <f t="shared" si="5"/>
        <v>2.1147994467496543</v>
      </c>
      <c r="E75" s="1">
        <f t="shared" si="6"/>
        <v>3.4729270059859476</v>
      </c>
      <c r="F75" s="1">
        <f t="shared" si="8"/>
        <v>0.52878891076230516</v>
      </c>
      <c r="G75" s="1">
        <f t="shared" si="7"/>
        <v>6.5677001451852606</v>
      </c>
    </row>
    <row r="76" spans="1:7" x14ac:dyDescent="0.25">
      <c r="A76" s="2" t="s">
        <v>71</v>
      </c>
      <c r="B76" s="2">
        <v>1.633</v>
      </c>
      <c r="C76" s="2">
        <v>1.0940000000000001</v>
      </c>
      <c r="D76" s="1">
        <f t="shared" si="5"/>
        <v>1.4926873857404022</v>
      </c>
      <c r="E76" s="1">
        <f t="shared" si="6"/>
        <v>5.6124615588234734</v>
      </c>
      <c r="F76" s="1">
        <f t="shared" si="8"/>
        <v>1.1922241966252147</v>
      </c>
      <c r="G76" s="1">
        <f t="shared" si="7"/>
        <v>4.7075554872233445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x14ac:dyDescent="0.25">
      <c r="F79" s="1"/>
      <c r="G79" s="1"/>
    </row>
    <row r="80" spans="1:7" x14ac:dyDescent="0.25">
      <c r="F80" s="1"/>
      <c r="G80" s="1"/>
    </row>
    <row r="81" spans="6:7" x14ac:dyDescent="0.25">
      <c r="F81" s="1"/>
      <c r="G81" s="1"/>
    </row>
    <row r="82" spans="6:7" ht="19.5" customHeight="1" x14ac:dyDescent="0.25">
      <c r="F82" s="1"/>
      <c r="G82" s="1"/>
    </row>
    <row r="83" spans="6:7" x14ac:dyDescent="0.25">
      <c r="F83" s="1"/>
      <c r="G83" s="1"/>
    </row>
    <row r="84" spans="6:7" x14ac:dyDescent="0.25">
      <c r="F84" s="1"/>
      <c r="G84" s="1"/>
    </row>
    <row r="85" spans="6:7" x14ac:dyDescent="0.25">
      <c r="F85" s="1"/>
      <c r="G85" s="1"/>
    </row>
    <row r="86" spans="6:7" x14ac:dyDescent="0.25">
      <c r="F86" s="1"/>
      <c r="G86" s="1"/>
    </row>
    <row r="87" spans="6:7" x14ac:dyDescent="0.25">
      <c r="F87" s="1"/>
      <c r="G87" s="1"/>
    </row>
    <row r="88" spans="6:7" x14ac:dyDescent="0.25">
      <c r="F88" s="1"/>
      <c r="G88" s="1"/>
    </row>
    <row r="89" spans="6:7" x14ac:dyDescent="0.25">
      <c r="F89" s="1"/>
      <c r="G89" s="1"/>
    </row>
    <row r="90" spans="6:7" ht="14.25" customHeight="1" x14ac:dyDescent="0.25">
      <c r="F90" s="1"/>
      <c r="G90" s="1"/>
    </row>
    <row r="91" spans="6:7" ht="14.25" customHeight="1" x14ac:dyDescent="0.25">
      <c r="F91" s="1"/>
      <c r="G91" s="1"/>
    </row>
    <row r="92" spans="6:7" ht="14.25" customHeight="1" x14ac:dyDescent="0.25">
      <c r="F92" s="1"/>
      <c r="G92" s="1"/>
    </row>
    <row r="93" spans="6:7" x14ac:dyDescent="0.25">
      <c r="F93" s="1"/>
      <c r="G93" s="1"/>
    </row>
    <row r="94" spans="6:7" x14ac:dyDescent="0.25">
      <c r="F94" s="1"/>
      <c r="G94" s="1"/>
    </row>
    <row r="95" spans="6:7" x14ac:dyDescent="0.25">
      <c r="F95" s="1"/>
      <c r="G95" s="1"/>
    </row>
    <row r="96" spans="6:7" x14ac:dyDescent="0.25">
      <c r="F96" s="1"/>
      <c r="G96" s="1"/>
    </row>
    <row r="97" spans="1:7" s="2" customFormat="1" x14ac:dyDescent="0.25">
      <c r="D97" s="1"/>
      <c r="E97" s="1"/>
      <c r="F97" s="1"/>
      <c r="G97" s="1"/>
    </row>
    <row r="98" spans="1:7" s="2" customFormat="1" x14ac:dyDescent="0.25">
      <c r="D98" s="1"/>
      <c r="E98" s="1"/>
      <c r="F98" s="1"/>
      <c r="G98" s="1"/>
    </row>
    <row r="99" spans="1:7" s="2" customFormat="1" x14ac:dyDescent="0.25">
      <c r="D99" s="1"/>
      <c r="E99" s="1"/>
      <c r="F99" s="1"/>
      <c r="G99" s="1"/>
    </row>
    <row r="100" spans="1:7" s="2" customFormat="1" x14ac:dyDescent="0.25">
      <c r="D100" s="1"/>
      <c r="E100" s="1"/>
      <c r="F100" s="1"/>
      <c r="G100" s="1"/>
    </row>
    <row r="101" spans="1:7" s="2" customFormat="1" x14ac:dyDescent="0.25">
      <c r="D101" s="1"/>
      <c r="E101" s="1"/>
      <c r="F101" s="1"/>
      <c r="G101" s="1"/>
    </row>
    <row r="102" spans="1:7" s="2" customFormat="1" x14ac:dyDescent="0.25">
      <c r="D102" s="1"/>
      <c r="E102" s="1"/>
      <c r="F102" s="1"/>
      <c r="G102" s="1"/>
    </row>
    <row r="103" spans="1:7" s="2" customFormat="1" x14ac:dyDescent="0.25">
      <c r="D103" s="1"/>
      <c r="E103" s="1"/>
      <c r="F103" s="1"/>
      <c r="G103" s="1"/>
    </row>
    <row r="104" spans="1:7" s="2" customFormat="1" x14ac:dyDescent="0.25"/>
    <row r="105" spans="1:7" s="2" customFormat="1" x14ac:dyDescent="0.25">
      <c r="A105" s="2" t="s">
        <v>7</v>
      </c>
      <c r="B105" s="2">
        <f t="shared" ref="B105:G105" si="9">COUNT(B1:B103)</f>
        <v>75</v>
      </c>
      <c r="C105" s="2">
        <f t="shared" si="9"/>
        <v>75</v>
      </c>
      <c r="D105" s="2">
        <f t="shared" si="9"/>
        <v>75</v>
      </c>
      <c r="E105" s="2">
        <f t="shared" si="9"/>
        <v>75</v>
      </c>
      <c r="F105" s="2">
        <f t="shared" si="9"/>
        <v>75</v>
      </c>
      <c r="G105" s="2">
        <f t="shared" si="9"/>
        <v>75</v>
      </c>
    </row>
    <row r="106" spans="1:7" s="2" customFormat="1" x14ac:dyDescent="0.25">
      <c r="A106" s="2" t="s">
        <v>8</v>
      </c>
      <c r="B106" s="2">
        <f t="shared" ref="B106:G106" si="10">AVERAGE(B2:B103)</f>
        <v>1.6237599999999992</v>
      </c>
      <c r="C106" s="2">
        <f t="shared" si="10"/>
        <v>0.99029999999999974</v>
      </c>
      <c r="D106" s="2">
        <f t="shared" si="10"/>
        <v>1.6753747839331272</v>
      </c>
      <c r="E106" s="2">
        <f t="shared" si="10"/>
        <v>5.0634508800732574</v>
      </c>
      <c r="F106" s="2">
        <f t="shared" si="10"/>
        <v>1.0123163677838005</v>
      </c>
      <c r="G106" s="2">
        <f t="shared" si="10"/>
        <v>5.2481475282230292</v>
      </c>
    </row>
    <row r="107" spans="1:7" s="2" customFormat="1" x14ac:dyDescent="0.25">
      <c r="A107" s="2" t="s">
        <v>9</v>
      </c>
      <c r="B107" s="2">
        <f t="shared" ref="B107:G107" si="11">_xlfn.STDEV.S(B2:B103)</f>
        <v>0.37441517785128181</v>
      </c>
      <c r="C107" s="2">
        <f t="shared" si="11"/>
        <v>0.13922082886259901</v>
      </c>
      <c r="D107" s="2">
        <f t="shared" si="11"/>
        <v>0.47187674853128458</v>
      </c>
      <c r="E107" s="2">
        <f t="shared" si="11"/>
        <v>1.4035231655075924</v>
      </c>
      <c r="F107" s="2">
        <f t="shared" si="11"/>
        <v>0.39067670251271269</v>
      </c>
      <c r="G107" s="2">
        <f t="shared" si="11"/>
        <v>0.77969063650634352</v>
      </c>
    </row>
    <row r="108" spans="1:7" s="2" customFormat="1" x14ac:dyDescent="0.25"/>
    <row r="109" spans="1:7" s="2" customFormat="1" x14ac:dyDescent="0.25"/>
    <row r="110" spans="1:7" s="2" customFormat="1" x14ac:dyDescent="0.25"/>
    <row r="111" spans="1:7" s="2" customFormat="1" x14ac:dyDescent="0.25"/>
    <row r="112" spans="1:7" s="2" customFormat="1" x14ac:dyDescent="0.25"/>
    <row r="113" spans="4:4" x14ac:dyDescent="0.25">
      <c r="D113" s="2"/>
    </row>
    <row r="114" spans="4:4" x14ac:dyDescent="0.25">
      <c r="D114" s="2"/>
    </row>
    <row r="115" spans="4:4" x14ac:dyDescent="0.25">
      <c r="D115" s="2"/>
    </row>
    <row r="116" spans="4:4" x14ac:dyDescent="0.25">
      <c r="D116" s="2"/>
    </row>
    <row r="117" spans="4:4" x14ac:dyDescent="0.25">
      <c r="D117" s="2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  <row r="133" spans="4:5" s="2" customFormat="1" x14ac:dyDescent="0.25">
      <c r="D133" s="1"/>
      <c r="E133" s="1"/>
    </row>
    <row r="134" spans="4:5" s="2" customFormat="1" x14ac:dyDescent="0.25">
      <c r="D134" s="1"/>
      <c r="E134" s="1"/>
    </row>
    <row r="135" spans="4:5" s="2" customFormat="1" x14ac:dyDescent="0.25">
      <c r="D135" s="1"/>
      <c r="E135" s="1"/>
    </row>
    <row r="136" spans="4:5" s="2" customFormat="1" x14ac:dyDescent="0.25">
      <c r="D136" s="1"/>
      <c r="E136" s="1"/>
    </row>
    <row r="137" spans="4:5" s="2" customFormat="1" x14ac:dyDescent="0.25">
      <c r="D137" s="1"/>
      <c r="E137" s="1"/>
    </row>
    <row r="138" spans="4:5" s="2" customFormat="1" x14ac:dyDescent="0.25">
      <c r="D138" s="1"/>
      <c r="E138" s="1"/>
    </row>
    <row r="139" spans="4:5" s="2" customFormat="1" x14ac:dyDescent="0.25">
      <c r="D139" s="1"/>
      <c r="E139" s="1"/>
    </row>
    <row r="140" spans="4:5" s="2" customFormat="1" x14ac:dyDescent="0.25">
      <c r="D140" s="1"/>
      <c r="E140" s="1"/>
    </row>
    <row r="141" spans="4:5" s="2" customFormat="1" x14ac:dyDescent="0.25">
      <c r="D141" s="1"/>
      <c r="E141" s="1"/>
    </row>
    <row r="142" spans="4:5" s="2" customFormat="1" x14ac:dyDescent="0.25">
      <c r="D142" s="1"/>
      <c r="E142" s="1"/>
    </row>
    <row r="143" spans="4:5" s="2" customFormat="1" x14ac:dyDescent="0.25">
      <c r="D143" s="1"/>
      <c r="E143" s="1"/>
    </row>
    <row r="144" spans="4:5" s="2" customFormat="1" x14ac:dyDescent="0.25">
      <c r="D144" s="1"/>
      <c r="E144" s="1"/>
    </row>
    <row r="145" spans="4:5" s="2" customFormat="1" x14ac:dyDescent="0.25">
      <c r="D145" s="1"/>
      <c r="E145" s="1"/>
    </row>
    <row r="146" spans="4:5" s="2" customFormat="1" x14ac:dyDescent="0.25">
      <c r="D146" s="1"/>
      <c r="E146" s="1"/>
    </row>
    <row r="147" spans="4:5" s="2" customFormat="1" x14ac:dyDescent="0.25">
      <c r="D147" s="1"/>
      <c r="E147" s="1"/>
    </row>
    <row r="148" spans="4:5" s="2" customFormat="1" x14ac:dyDescent="0.25">
      <c r="D148" s="1"/>
      <c r="E148" s="1"/>
    </row>
    <row r="149" spans="4:5" s="2" customFormat="1" x14ac:dyDescent="0.25">
      <c r="D149" s="1"/>
      <c r="E149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"/>
  <sheetViews>
    <sheetView workbookViewId="0">
      <pane ySplit="1" topLeftCell="A71" activePane="bottomLeft" state="frozen"/>
      <selection pane="bottomLeft" activeCell="B1" sqref="B1:C76"/>
    </sheetView>
  </sheetViews>
  <sheetFormatPr defaultColWidth="8.85546875" defaultRowHeight="15" x14ac:dyDescent="0.25"/>
  <cols>
    <col min="1" max="1" width="11.140625" style="2" customWidth="1"/>
    <col min="2" max="3" width="19.14062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71</v>
      </c>
      <c r="B2" s="2">
        <v>1.8939999999999999</v>
      </c>
      <c r="C2" s="2">
        <v>0.99</v>
      </c>
      <c r="D2" s="1">
        <f t="shared" ref="D2:D33" si="0">B2/C2</f>
        <v>1.913131313131313</v>
      </c>
      <c r="E2" s="1">
        <f t="shared" ref="E2:E33" si="1">((4*PI()*(C2/2)^2)+((PI()*C2)*(B2-C2)))</f>
        <v>5.8906747210400772</v>
      </c>
      <c r="F2" s="1">
        <f t="shared" ref="F2:F33" si="2">(((4/3)*PI()*(C2/2)^3)+(PI()*((C2/2)^2)*(B2-C2)))</f>
        <v>1.2039183092752921</v>
      </c>
      <c r="G2" s="1">
        <f t="shared" ref="G2:G33" si="3">E2/F2</f>
        <v>4.8929189594151232</v>
      </c>
    </row>
    <row r="3" spans="1:7" x14ac:dyDescent="0.25">
      <c r="A3" s="2" t="s">
        <v>71</v>
      </c>
      <c r="B3" s="2">
        <v>1.0940000000000001</v>
      </c>
      <c r="C3" s="2">
        <v>1.056</v>
      </c>
      <c r="D3" s="1">
        <f t="shared" si="0"/>
        <v>1.0359848484848486</v>
      </c>
      <c r="E3" s="1">
        <f t="shared" si="1"/>
        <v>3.6293688953567589</v>
      </c>
      <c r="F3" s="1">
        <f t="shared" si="2"/>
        <v>0.64986271862307576</v>
      </c>
      <c r="G3" s="1">
        <f t="shared" si="3"/>
        <v>5.5848239810503957</v>
      </c>
    </row>
    <row r="4" spans="1:7" x14ac:dyDescent="0.25">
      <c r="A4" s="2" t="s">
        <v>71</v>
      </c>
      <c r="B4" s="2">
        <v>0.97299999999999998</v>
      </c>
      <c r="C4" s="2">
        <f>(0.99+0.504)/2</f>
        <v>0.747</v>
      </c>
      <c r="D4" s="1">
        <f t="shared" si="0"/>
        <v>1.3025435073627845</v>
      </c>
      <c r="E4" s="1">
        <f t="shared" si="1"/>
        <v>2.2834069300013229</v>
      </c>
      <c r="F4" s="1">
        <f t="shared" si="2"/>
        <v>0.31729969248169454</v>
      </c>
      <c r="G4" s="1">
        <f t="shared" si="3"/>
        <v>7.1963729688551643</v>
      </c>
    </row>
    <row r="5" spans="1:7" x14ac:dyDescent="0.25">
      <c r="A5" s="2" t="s">
        <v>71</v>
      </c>
      <c r="B5" s="2">
        <v>0.97499999999999998</v>
      </c>
      <c r="C5" s="2">
        <v>0.81899999999999995</v>
      </c>
      <c r="D5" s="1">
        <f t="shared" si="0"/>
        <v>1.1904761904761905</v>
      </c>
      <c r="E5" s="1">
        <f t="shared" si="1"/>
        <v>2.5086402737077895</v>
      </c>
      <c r="F5" s="1">
        <f t="shared" si="2"/>
        <v>0.36982374915000227</v>
      </c>
      <c r="G5" s="1">
        <f t="shared" si="3"/>
        <v>6.7833401166734513</v>
      </c>
    </row>
    <row r="6" spans="1:7" x14ac:dyDescent="0.25">
      <c r="A6" s="2" t="s">
        <v>71</v>
      </c>
      <c r="B6" s="2">
        <v>1.337</v>
      </c>
      <c r="C6" s="2">
        <v>1.125</v>
      </c>
      <c r="D6" s="1">
        <f t="shared" si="0"/>
        <v>1.1884444444444444</v>
      </c>
      <c r="E6" s="1">
        <f t="shared" si="1"/>
        <v>4.725348050080747</v>
      </c>
      <c r="F6" s="1">
        <f t="shared" si="2"/>
        <v>0.95624680762899938</v>
      </c>
      <c r="G6" s="1">
        <f t="shared" si="3"/>
        <v>4.9415569415569411</v>
      </c>
    </row>
    <row r="7" spans="1:7" x14ac:dyDescent="0.25">
      <c r="A7" s="2" t="s">
        <v>71</v>
      </c>
      <c r="B7" s="2">
        <v>1.032</v>
      </c>
      <c r="C7" s="2">
        <v>0.90600000000000003</v>
      </c>
      <c r="D7" s="1">
        <f t="shared" si="0"/>
        <v>1.1390728476821192</v>
      </c>
      <c r="E7" s="1">
        <f t="shared" si="1"/>
        <v>2.9373639983652282</v>
      </c>
      <c r="F7" s="1">
        <f t="shared" si="2"/>
        <v>0.47061865340087072</v>
      </c>
      <c r="G7" s="1">
        <f t="shared" si="3"/>
        <v>6.2414950557924351</v>
      </c>
    </row>
    <row r="8" spans="1:7" x14ac:dyDescent="0.25">
      <c r="A8" s="2" t="s">
        <v>71</v>
      </c>
      <c r="B8" s="2">
        <v>1.0369999999999999</v>
      </c>
      <c r="C8" s="2">
        <v>0.85599999999999998</v>
      </c>
      <c r="D8" s="1">
        <f t="shared" si="0"/>
        <v>1.2114485981308412</v>
      </c>
      <c r="E8" s="1">
        <f t="shared" si="1"/>
        <v>2.7887038339973587</v>
      </c>
      <c r="F8" s="1">
        <f t="shared" si="2"/>
        <v>0.43257628067248638</v>
      </c>
      <c r="G8" s="1">
        <f t="shared" si="3"/>
        <v>6.4467331164390673</v>
      </c>
    </row>
    <row r="9" spans="1:7" x14ac:dyDescent="0.25">
      <c r="A9" s="2" t="s">
        <v>71</v>
      </c>
      <c r="B9" s="2">
        <v>0.94</v>
      </c>
      <c r="C9" s="2">
        <v>0.85799999999999998</v>
      </c>
      <c r="D9" s="1">
        <f t="shared" si="0"/>
        <v>1.0955710955710956</v>
      </c>
      <c r="E9" s="1">
        <f t="shared" si="1"/>
        <v>2.5337573069732398</v>
      </c>
      <c r="F9" s="1">
        <f t="shared" si="2"/>
        <v>0.37813093222779459</v>
      </c>
      <c r="G9" s="1">
        <f t="shared" si="3"/>
        <v>6.7007406456947756</v>
      </c>
    </row>
    <row r="10" spans="1:7" x14ac:dyDescent="0.25">
      <c r="A10" s="2" t="s">
        <v>71</v>
      </c>
      <c r="B10" s="2">
        <v>1.167</v>
      </c>
      <c r="C10" s="2">
        <f>(0.976+0.609)/2</f>
        <v>0.79249999999999998</v>
      </c>
      <c r="D10" s="1">
        <f t="shared" si="0"/>
        <v>1.4725552050473187</v>
      </c>
      <c r="E10" s="1">
        <f t="shared" si="1"/>
        <v>2.9054941116908863</v>
      </c>
      <c r="F10" s="1">
        <f t="shared" si="2"/>
        <v>0.44534441303916394</v>
      </c>
      <c r="G10" s="1">
        <f t="shared" si="3"/>
        <v>6.5241508069292315</v>
      </c>
    </row>
    <row r="11" spans="1:7" x14ac:dyDescent="0.25">
      <c r="A11" s="2" t="s">
        <v>71</v>
      </c>
      <c r="B11" s="2">
        <v>1.083</v>
      </c>
      <c r="C11" s="2">
        <v>0.96099999999999997</v>
      </c>
      <c r="D11" s="1">
        <f t="shared" si="0"/>
        <v>1.1269510926118627</v>
      </c>
      <c r="E11" s="1">
        <f t="shared" si="1"/>
        <v>3.2696533949280733</v>
      </c>
      <c r="F11" s="1">
        <f t="shared" si="2"/>
        <v>0.55318630777617805</v>
      </c>
      <c r="G11" s="1">
        <f t="shared" si="3"/>
        <v>5.9105826535587198</v>
      </c>
    </row>
    <row r="12" spans="1:7" x14ac:dyDescent="0.25">
      <c r="A12" s="2" t="s">
        <v>71</v>
      </c>
      <c r="B12" s="2">
        <v>1.357</v>
      </c>
      <c r="C12" s="2">
        <v>0.95699999999999996</v>
      </c>
      <c r="D12" s="1">
        <f t="shared" si="0"/>
        <v>1.4179728317659352</v>
      </c>
      <c r="E12" s="1">
        <f t="shared" si="1"/>
        <v>4.0798261579917305</v>
      </c>
      <c r="F12" s="1">
        <f t="shared" si="2"/>
        <v>0.74663975520626624</v>
      </c>
      <c r="G12" s="1">
        <f t="shared" si="3"/>
        <v>5.4642498333947414</v>
      </c>
    </row>
    <row r="13" spans="1:7" x14ac:dyDescent="0.25">
      <c r="A13" s="2" t="s">
        <v>71</v>
      </c>
      <c r="B13" s="2">
        <v>1.0269999999999999</v>
      </c>
      <c r="C13" s="2">
        <v>0.94599999999999995</v>
      </c>
      <c r="D13" s="1">
        <f t="shared" si="0"/>
        <v>1.0856236786469344</v>
      </c>
      <c r="E13" s="1">
        <f t="shared" si="1"/>
        <v>3.0521892098539345</v>
      </c>
      <c r="F13" s="1">
        <f t="shared" si="2"/>
        <v>0.50020586408910173</v>
      </c>
      <c r="G13" s="1">
        <f t="shared" si="3"/>
        <v>6.1018661094909667</v>
      </c>
    </row>
    <row r="14" spans="1:7" x14ac:dyDescent="0.25">
      <c r="A14" s="2" t="s">
        <v>71</v>
      </c>
      <c r="B14" s="2">
        <v>1.8740000000000001</v>
      </c>
      <c r="C14" s="2">
        <v>1.0620000000000001</v>
      </c>
      <c r="D14" s="1">
        <f t="shared" si="0"/>
        <v>1.7645951035781544</v>
      </c>
      <c r="E14" s="1">
        <f t="shared" si="1"/>
        <v>6.2523600000625636</v>
      </c>
      <c r="F14" s="1">
        <f t="shared" si="2"/>
        <v>1.3464260414222242</v>
      </c>
      <c r="G14" s="1">
        <f t="shared" si="3"/>
        <v>4.6436713252056698</v>
      </c>
    </row>
    <row r="15" spans="1:7" x14ac:dyDescent="0.25">
      <c r="A15" s="2" t="s">
        <v>71</v>
      </c>
      <c r="B15" s="2">
        <v>1.226</v>
      </c>
      <c r="C15" s="2">
        <v>1.0509999999999999</v>
      </c>
      <c r="D15" s="1">
        <f t="shared" si="0"/>
        <v>1.1665080875356804</v>
      </c>
      <c r="E15" s="1">
        <f t="shared" si="1"/>
        <v>4.048023815559441</v>
      </c>
      <c r="F15" s="1">
        <f t="shared" si="2"/>
        <v>0.75968601483223619</v>
      </c>
      <c r="G15" s="1">
        <f t="shared" si="3"/>
        <v>5.328548553646046</v>
      </c>
    </row>
    <row r="16" spans="1:7" x14ac:dyDescent="0.25">
      <c r="A16" s="2" t="s">
        <v>71</v>
      </c>
      <c r="B16" s="2">
        <v>1.34</v>
      </c>
      <c r="C16" s="2">
        <v>1.01</v>
      </c>
      <c r="D16" s="1">
        <f t="shared" si="0"/>
        <v>1.3267326732673268</v>
      </c>
      <c r="E16" s="1">
        <f t="shared" si="1"/>
        <v>4.2518314973684266</v>
      </c>
      <c r="F16" s="1">
        <f t="shared" si="2"/>
        <v>0.803855282036676</v>
      </c>
      <c r="G16" s="1">
        <f t="shared" si="3"/>
        <v>5.2892996940890118</v>
      </c>
    </row>
    <row r="17" spans="1:7" x14ac:dyDescent="0.25">
      <c r="A17" s="2" t="s">
        <v>71</v>
      </c>
      <c r="B17" s="2">
        <v>1.8089999999999999</v>
      </c>
      <c r="C17" s="2">
        <v>1.1040000000000001</v>
      </c>
      <c r="D17" s="1">
        <f t="shared" si="0"/>
        <v>1.638586956521739</v>
      </c>
      <c r="E17" s="1">
        <f t="shared" si="1"/>
        <v>6.2741877858197048</v>
      </c>
      <c r="F17" s="1">
        <f t="shared" si="2"/>
        <v>1.3794056768518903</v>
      </c>
      <c r="G17" s="1">
        <f t="shared" si="3"/>
        <v>4.5484717738285614</v>
      </c>
    </row>
    <row r="18" spans="1:7" x14ac:dyDescent="0.25">
      <c r="A18" s="2" t="s">
        <v>71</v>
      </c>
      <c r="B18" s="2">
        <v>1.76</v>
      </c>
      <c r="C18" s="2">
        <v>1.032</v>
      </c>
      <c r="D18" s="1">
        <f t="shared" si="0"/>
        <v>1.7054263565891472</v>
      </c>
      <c r="E18" s="1">
        <f t="shared" si="1"/>
        <v>5.706137568568213</v>
      </c>
      <c r="F18" s="1">
        <f t="shared" si="2"/>
        <v>1.1844385373010726</v>
      </c>
      <c r="G18" s="1">
        <f t="shared" si="3"/>
        <v>4.817588577935445</v>
      </c>
    </row>
    <row r="19" spans="1:7" x14ac:dyDescent="0.25">
      <c r="A19" s="2" t="s">
        <v>71</v>
      </c>
      <c r="B19" s="2">
        <v>0.98799999999999999</v>
      </c>
      <c r="C19" s="2">
        <v>0.95</v>
      </c>
      <c r="D19" s="1">
        <f t="shared" si="0"/>
        <v>1.04</v>
      </c>
      <c r="E19" s="1">
        <f t="shared" si="1"/>
        <v>2.9486988646593799</v>
      </c>
      <c r="F19" s="1">
        <f t="shared" si="2"/>
        <v>0.47585573024230687</v>
      </c>
      <c r="G19" s="1">
        <f t="shared" si="3"/>
        <v>6.1966236345580947</v>
      </c>
    </row>
    <row r="20" spans="1:7" x14ac:dyDescent="0.25">
      <c r="A20" s="2" t="s">
        <v>71</v>
      </c>
      <c r="B20" s="2">
        <v>2.407</v>
      </c>
      <c r="C20" s="2">
        <v>1.034</v>
      </c>
      <c r="D20" s="1">
        <f t="shared" si="0"/>
        <v>2.3278529980657638</v>
      </c>
      <c r="E20" s="1">
        <f t="shared" si="1"/>
        <v>7.8189151767751142</v>
      </c>
      <c r="F20" s="1">
        <f t="shared" si="2"/>
        <v>1.7317684378016787</v>
      </c>
      <c r="G20" s="1">
        <f t="shared" si="3"/>
        <v>4.5149888438320946</v>
      </c>
    </row>
    <row r="21" spans="1:7" x14ac:dyDescent="0.25">
      <c r="A21" s="2" t="s">
        <v>71</v>
      </c>
      <c r="B21" s="2">
        <v>1.23</v>
      </c>
      <c r="C21" s="2">
        <v>0.93799999999999994</v>
      </c>
      <c r="D21" s="1">
        <f t="shared" si="0"/>
        <v>1.3113006396588487</v>
      </c>
      <c r="E21" s="1">
        <f t="shared" si="1"/>
        <v>3.6245811081526877</v>
      </c>
      <c r="F21" s="1">
        <f t="shared" si="2"/>
        <v>0.63390289177769321</v>
      </c>
      <c r="G21" s="1">
        <f t="shared" si="3"/>
        <v>5.7178806961868407</v>
      </c>
    </row>
    <row r="22" spans="1:7" x14ac:dyDescent="0.25">
      <c r="A22" s="2" t="s">
        <v>71</v>
      </c>
      <c r="B22" s="2">
        <v>1.0669999999999999</v>
      </c>
      <c r="C22" s="2">
        <v>0.96499999999999997</v>
      </c>
      <c r="D22" s="1">
        <f t="shared" si="0"/>
        <v>1.105699481865285</v>
      </c>
      <c r="E22" s="1">
        <f t="shared" si="1"/>
        <v>3.2347565837319983</v>
      </c>
      <c r="F22" s="1">
        <f t="shared" si="2"/>
        <v>0.54512368564369584</v>
      </c>
      <c r="G22" s="1">
        <f t="shared" si="3"/>
        <v>5.9339864858602063</v>
      </c>
    </row>
    <row r="23" spans="1:7" x14ac:dyDescent="0.25">
      <c r="A23" s="2" t="s">
        <v>71</v>
      </c>
      <c r="B23" s="2">
        <v>1.704</v>
      </c>
      <c r="C23" s="2">
        <v>1.024</v>
      </c>
      <c r="D23" s="1">
        <f t="shared" si="0"/>
        <v>1.6640625</v>
      </c>
      <c r="E23" s="1">
        <f t="shared" si="1"/>
        <v>5.4817524548782153</v>
      </c>
      <c r="F23" s="1">
        <f t="shared" si="2"/>
        <v>1.1222236762712812</v>
      </c>
      <c r="G23" s="1">
        <f t="shared" si="3"/>
        <v>4.884723581213307</v>
      </c>
    </row>
    <row r="24" spans="1:7" x14ac:dyDescent="0.25">
      <c r="A24" s="2" t="s">
        <v>71</v>
      </c>
      <c r="B24" s="2">
        <v>1.4350000000000001</v>
      </c>
      <c r="C24" s="2">
        <v>1.0489999999999999</v>
      </c>
      <c r="D24" s="1">
        <f t="shared" si="0"/>
        <v>1.3679694947569114</v>
      </c>
      <c r="E24" s="1">
        <f t="shared" si="1"/>
        <v>4.7290865453385198</v>
      </c>
      <c r="F24" s="1">
        <f t="shared" si="2"/>
        <v>0.9380025072829099</v>
      </c>
      <c r="G24" s="1">
        <f t="shared" si="3"/>
        <v>5.0416566145832116</v>
      </c>
    </row>
    <row r="25" spans="1:7" x14ac:dyDescent="0.25">
      <c r="A25" s="2" t="s">
        <v>71</v>
      </c>
      <c r="B25" s="2">
        <v>1.204</v>
      </c>
      <c r="C25" s="2">
        <v>0.98299999999999998</v>
      </c>
      <c r="D25" s="1">
        <f t="shared" si="0"/>
        <v>1.224821973550356</v>
      </c>
      <c r="E25" s="1">
        <f t="shared" si="1"/>
        <v>3.7181754364884347</v>
      </c>
      <c r="F25" s="1">
        <f t="shared" si="2"/>
        <v>0.66506830064681033</v>
      </c>
      <c r="G25" s="1">
        <f t="shared" si="3"/>
        <v>5.5906670531016642</v>
      </c>
    </row>
    <row r="26" spans="1:7" x14ac:dyDescent="0.25">
      <c r="A26" s="2" t="s">
        <v>71</v>
      </c>
      <c r="B26" s="2">
        <v>1.46</v>
      </c>
      <c r="C26" s="2">
        <v>0.96099999999999997</v>
      </c>
      <c r="D26" s="1">
        <f t="shared" si="0"/>
        <v>1.5192507804370448</v>
      </c>
      <c r="E26" s="1">
        <f t="shared" si="1"/>
        <v>4.4078429885456947</v>
      </c>
      <c r="F26" s="1">
        <f t="shared" si="2"/>
        <v>0.82663635764281151</v>
      </c>
      <c r="G26" s="1">
        <f t="shared" si="3"/>
        <v>5.332263634175062</v>
      </c>
    </row>
    <row r="27" spans="1:7" x14ac:dyDescent="0.25">
      <c r="A27" s="2" t="s">
        <v>71</v>
      </c>
      <c r="B27" s="2">
        <v>1.2749999999999999</v>
      </c>
      <c r="C27" s="2">
        <v>1.0509999999999999</v>
      </c>
      <c r="D27" s="1">
        <f t="shared" si="0"/>
        <v>1.2131303520456709</v>
      </c>
      <c r="E27" s="1">
        <f t="shared" si="1"/>
        <v>4.2098126956266624</v>
      </c>
      <c r="F27" s="1">
        <f t="shared" si="2"/>
        <v>0.80219604306989845</v>
      </c>
      <c r="G27" s="1">
        <f t="shared" si="3"/>
        <v>5.247860210723883</v>
      </c>
    </row>
    <row r="28" spans="1:7" x14ac:dyDescent="0.25">
      <c r="A28" s="2" t="s">
        <v>71</v>
      </c>
      <c r="B28" s="2">
        <v>1.256</v>
      </c>
      <c r="C28" s="2">
        <v>1.0149999999999999</v>
      </c>
      <c r="D28" s="1">
        <f t="shared" si="0"/>
        <v>1.2374384236453204</v>
      </c>
      <c r="E28" s="1">
        <f t="shared" si="1"/>
        <v>4.0050279785024117</v>
      </c>
      <c r="F28" s="1">
        <f t="shared" si="2"/>
        <v>0.74251789113517741</v>
      </c>
      <c r="G28" s="1">
        <f t="shared" si="3"/>
        <v>5.3938471063363043</v>
      </c>
    </row>
    <row r="29" spans="1:7" x14ac:dyDescent="0.25">
      <c r="A29" s="2" t="s">
        <v>71</v>
      </c>
      <c r="B29" s="2">
        <v>0.90800000000000003</v>
      </c>
      <c r="C29" s="2">
        <v>0.86099999999999999</v>
      </c>
      <c r="D29" s="1">
        <f t="shared" si="0"/>
        <v>1.0545876887340302</v>
      </c>
      <c r="E29" s="1">
        <f t="shared" si="1"/>
        <v>2.4560594374646572</v>
      </c>
      <c r="F29" s="1">
        <f t="shared" si="2"/>
        <v>0.361566166322423</v>
      </c>
      <c r="G29" s="1">
        <f t="shared" si="3"/>
        <v>6.7928353541644455</v>
      </c>
    </row>
    <row r="30" spans="1:7" x14ac:dyDescent="0.25">
      <c r="A30" s="2" t="s">
        <v>71</v>
      </c>
      <c r="B30" s="2">
        <v>1.71</v>
      </c>
      <c r="C30" s="2">
        <v>0.97799999999999998</v>
      </c>
      <c r="D30" s="1">
        <f t="shared" si="0"/>
        <v>1.7484662576687116</v>
      </c>
      <c r="E30" s="1">
        <f t="shared" si="1"/>
        <v>5.253936722010498</v>
      </c>
      <c r="F30" s="1">
        <f t="shared" si="2"/>
        <v>1.0396895552559582</v>
      </c>
      <c r="G30" s="1">
        <f t="shared" si="3"/>
        <v>5.0533706869037909</v>
      </c>
    </row>
    <row r="31" spans="1:7" x14ac:dyDescent="0.25">
      <c r="A31" s="2" t="s">
        <v>71</v>
      </c>
      <c r="B31" s="2">
        <v>0.98299999999999998</v>
      </c>
      <c r="C31" s="2">
        <v>0.97799999999999998</v>
      </c>
      <c r="D31" s="1">
        <f t="shared" si="0"/>
        <v>1.0051124744376279</v>
      </c>
      <c r="E31" s="1">
        <f t="shared" si="1"/>
        <v>3.0202454957522336</v>
      </c>
      <c r="F31" s="1">
        <f t="shared" si="2"/>
        <v>0.49355205043581252</v>
      </c>
      <c r="G31" s="1">
        <f t="shared" si="3"/>
        <v>6.1194062370631821</v>
      </c>
    </row>
    <row r="32" spans="1:7" x14ac:dyDescent="0.25">
      <c r="A32" s="2" t="s">
        <v>71</v>
      </c>
      <c r="B32" s="2">
        <v>1.1200000000000001</v>
      </c>
      <c r="C32" s="2">
        <v>1.0629999999999999</v>
      </c>
      <c r="D32" s="1">
        <f t="shared" si="0"/>
        <v>1.0536218250235185</v>
      </c>
      <c r="E32" s="1">
        <f t="shared" si="1"/>
        <v>3.7402545496578639</v>
      </c>
      <c r="F32" s="1">
        <f t="shared" si="2"/>
        <v>0.6795104670163431</v>
      </c>
      <c r="G32" s="1">
        <f t="shared" si="3"/>
        <v>5.5043369178416288</v>
      </c>
    </row>
    <row r="33" spans="1:7" x14ac:dyDescent="0.25">
      <c r="A33" s="2" t="s">
        <v>71</v>
      </c>
      <c r="B33" s="2">
        <v>1.101</v>
      </c>
      <c r="C33" s="2">
        <v>0.85899999999999999</v>
      </c>
      <c r="D33" s="1">
        <f t="shared" si="0"/>
        <v>1.2817229336437719</v>
      </c>
      <c r="E33" s="1">
        <f t="shared" si="1"/>
        <v>2.971189526466429</v>
      </c>
      <c r="F33" s="1">
        <f t="shared" si="2"/>
        <v>0.47212408470371747</v>
      </c>
      <c r="G33" s="1">
        <f t="shared" si="3"/>
        <v>6.2932386267288303</v>
      </c>
    </row>
    <row r="34" spans="1:7" x14ac:dyDescent="0.25">
      <c r="A34" s="2" t="s">
        <v>71</v>
      </c>
      <c r="B34" s="2">
        <v>1.34</v>
      </c>
      <c r="C34" s="2">
        <f>(1.028+0.714)/2</f>
        <v>0.871</v>
      </c>
      <c r="D34" s="1">
        <f t="shared" ref="D34:D65" si="4">B34/C34</f>
        <v>1.5384615384615385</v>
      </c>
      <c r="E34" s="1">
        <f t="shared" ref="E34:E65" si="5">((4*PI()*(C34/2)^2)+((PI()*C34)*(B34-C34)))</f>
        <v>3.6666784497107914</v>
      </c>
      <c r="F34" s="1">
        <f t="shared" ref="F34:F65" si="6">(((4/3)*PI()*(C34/2)^3)+(PI()*((C34/2)^2)*(B34-C34)))</f>
        <v>0.62542839873254441</v>
      </c>
      <c r="G34" s="1">
        <f t="shared" ref="G34:G65" si="7">E34/F34</f>
        <v>5.8626670249407633</v>
      </c>
    </row>
    <row r="35" spans="1:7" x14ac:dyDescent="0.25">
      <c r="A35" s="2" t="s">
        <v>71</v>
      </c>
      <c r="B35" s="2">
        <v>1.0449999999999999</v>
      </c>
      <c r="C35" s="2">
        <v>0.99299999999999999</v>
      </c>
      <c r="D35" s="1">
        <f t="shared" si="4"/>
        <v>1.0523665659617321</v>
      </c>
      <c r="E35" s="1">
        <f t="shared" si="5"/>
        <v>3.2599835727403241</v>
      </c>
      <c r="F35" s="1">
        <f t="shared" si="6"/>
        <v>0.55295092656460165</v>
      </c>
      <c r="G35" s="1">
        <f t="shared" si="7"/>
        <v>5.8956110137912177</v>
      </c>
    </row>
    <row r="36" spans="1:7" x14ac:dyDescent="0.25">
      <c r="A36" s="2" t="s">
        <v>71</v>
      </c>
      <c r="B36" s="2">
        <v>1.865</v>
      </c>
      <c r="C36" s="2">
        <v>1.0529999999999999</v>
      </c>
      <c r="D36" s="1">
        <f t="shared" si="4"/>
        <v>1.771130104463438</v>
      </c>
      <c r="E36" s="1">
        <f t="shared" si="5"/>
        <v>6.1696010247890474</v>
      </c>
      <c r="F36" s="1">
        <f t="shared" si="6"/>
        <v>1.3184768199680614</v>
      </c>
      <c r="G36" s="1">
        <f t="shared" si="7"/>
        <v>4.6793397740117255</v>
      </c>
    </row>
    <row r="37" spans="1:7" x14ac:dyDescent="0.25">
      <c r="A37" s="2" t="s">
        <v>71</v>
      </c>
      <c r="B37" s="2">
        <v>1.587</v>
      </c>
      <c r="C37" s="2">
        <v>0.98199999999999998</v>
      </c>
      <c r="D37" s="1">
        <f t="shared" si="4"/>
        <v>1.6160896130346232</v>
      </c>
      <c r="E37" s="1">
        <f t="shared" si="5"/>
        <v>4.8959648055045557</v>
      </c>
      <c r="F37" s="1">
        <f t="shared" si="6"/>
        <v>0.95404419670246177</v>
      </c>
      <c r="G37" s="1">
        <f t="shared" si="7"/>
        <v>5.131800835251517</v>
      </c>
    </row>
    <row r="38" spans="1:7" x14ac:dyDescent="0.25">
      <c r="A38" s="2" t="s">
        <v>71</v>
      </c>
      <c r="B38" s="2">
        <v>1.0569999999999999</v>
      </c>
      <c r="C38" s="2">
        <v>0.92500000000000004</v>
      </c>
      <c r="D38" s="1">
        <f t="shared" si="4"/>
        <v>1.1427027027027026</v>
      </c>
      <c r="E38" s="1">
        <f t="shared" si="5"/>
        <v>3.0716136772310807</v>
      </c>
      <c r="F38" s="1">
        <f t="shared" si="6"/>
        <v>0.50310871926296363</v>
      </c>
      <c r="G38" s="1">
        <f t="shared" si="7"/>
        <v>6.1052682245914669</v>
      </c>
    </row>
    <row r="39" spans="1:7" x14ac:dyDescent="0.25">
      <c r="A39" s="2" t="s">
        <v>71</v>
      </c>
      <c r="B39" s="2">
        <v>1.4039999999999999</v>
      </c>
      <c r="C39" s="2">
        <v>1.087</v>
      </c>
      <c r="D39" s="1">
        <f t="shared" si="4"/>
        <v>1.2916283348666053</v>
      </c>
      <c r="E39" s="1">
        <f t="shared" si="5"/>
        <v>4.7945353450907549</v>
      </c>
      <c r="F39" s="1">
        <f t="shared" si="6"/>
        <v>0.96666887763266596</v>
      </c>
      <c r="G39" s="1">
        <f t="shared" si="7"/>
        <v>4.9598528058877651</v>
      </c>
    </row>
    <row r="40" spans="1:7" x14ac:dyDescent="0.25">
      <c r="A40" s="2" t="s">
        <v>71</v>
      </c>
      <c r="B40" s="2">
        <v>1.0149999999999999</v>
      </c>
      <c r="C40" s="2">
        <v>0.996</v>
      </c>
      <c r="D40" s="1">
        <f t="shared" si="4"/>
        <v>1.0190763052208835</v>
      </c>
      <c r="E40" s="1">
        <f t="shared" si="5"/>
        <v>3.1759616772200654</v>
      </c>
      <c r="F40" s="1">
        <f t="shared" si="6"/>
        <v>0.53214411286678298</v>
      </c>
      <c r="G40" s="1">
        <f t="shared" si="7"/>
        <v>5.9682360481457319</v>
      </c>
    </row>
    <row r="41" spans="1:7" x14ac:dyDescent="0.25">
      <c r="A41" s="2" t="s">
        <v>71</v>
      </c>
      <c r="B41" s="2">
        <v>1.2110000000000001</v>
      </c>
      <c r="C41" s="2">
        <v>1.042</v>
      </c>
      <c r="D41" s="1">
        <f t="shared" si="4"/>
        <v>1.1621880998080614</v>
      </c>
      <c r="E41" s="1">
        <f t="shared" si="5"/>
        <v>3.9642563890441238</v>
      </c>
      <c r="F41" s="1">
        <f t="shared" si="6"/>
        <v>0.73649784013087571</v>
      </c>
      <c r="G41" s="1">
        <f t="shared" si="7"/>
        <v>5.3825770735996663</v>
      </c>
    </row>
    <row r="42" spans="1:7" x14ac:dyDescent="0.25">
      <c r="A42" s="2" t="s">
        <v>71</v>
      </c>
      <c r="B42" s="2">
        <v>1.0920000000000001</v>
      </c>
      <c r="C42" s="2">
        <v>0.997</v>
      </c>
      <c r="D42" s="1">
        <f t="shared" si="4"/>
        <v>1.0952858575727182</v>
      </c>
      <c r="E42" s="1">
        <f t="shared" si="5"/>
        <v>3.4203273201868942</v>
      </c>
      <c r="F42" s="1">
        <f t="shared" si="6"/>
        <v>0.59306632973273909</v>
      </c>
      <c r="G42" s="1">
        <f t="shared" si="7"/>
        <v>5.7671918783995695</v>
      </c>
    </row>
    <row r="43" spans="1:7" x14ac:dyDescent="0.25">
      <c r="A43" s="2" t="s">
        <v>71</v>
      </c>
      <c r="B43" s="2">
        <v>1.2330000000000001</v>
      </c>
      <c r="C43" s="2">
        <v>0.90700000000000003</v>
      </c>
      <c r="D43" s="1">
        <f t="shared" si="4"/>
        <v>1.3594266813671445</v>
      </c>
      <c r="E43" s="1">
        <f t="shared" si="5"/>
        <v>3.5133404538817272</v>
      </c>
      <c r="F43" s="1">
        <f t="shared" si="6"/>
        <v>0.60131026076944238</v>
      </c>
      <c r="G43" s="1">
        <f t="shared" si="7"/>
        <v>5.8428080861052045</v>
      </c>
    </row>
    <row r="44" spans="1:7" x14ac:dyDescent="0.25">
      <c r="A44" s="2" t="s">
        <v>71</v>
      </c>
      <c r="B44" s="2">
        <v>1.6859999999999999</v>
      </c>
      <c r="C44" s="2">
        <v>0.91100000000000003</v>
      </c>
      <c r="D44" s="1">
        <f t="shared" si="4"/>
        <v>1.8507135016465421</v>
      </c>
      <c r="E44" s="1">
        <f t="shared" si="5"/>
        <v>4.8253166699106282</v>
      </c>
      <c r="F44" s="1">
        <f t="shared" si="6"/>
        <v>0.90103034191571529</v>
      </c>
      <c r="G44" s="1">
        <f t="shared" si="7"/>
        <v>5.3553320520276122</v>
      </c>
    </row>
    <row r="45" spans="1:7" x14ac:dyDescent="0.25">
      <c r="A45" s="2" t="s">
        <v>71</v>
      </c>
      <c r="B45" s="2">
        <v>1.06</v>
      </c>
      <c r="C45" s="2">
        <v>1.06</v>
      </c>
      <c r="D45" s="1">
        <f t="shared" si="4"/>
        <v>1</v>
      </c>
      <c r="E45" s="1">
        <f t="shared" si="5"/>
        <v>3.5298935055734919</v>
      </c>
      <c r="F45" s="1">
        <f t="shared" si="6"/>
        <v>0.62361451931798362</v>
      </c>
      <c r="G45" s="1">
        <f t="shared" si="7"/>
        <v>5.6603773584905657</v>
      </c>
    </row>
    <row r="46" spans="1:7" x14ac:dyDescent="0.25">
      <c r="A46" s="2" t="s">
        <v>71</v>
      </c>
      <c r="B46" s="1">
        <v>1.0189999999999999</v>
      </c>
      <c r="C46" s="2">
        <v>1.0129999999999999</v>
      </c>
      <c r="D46" s="1">
        <f t="shared" si="4"/>
        <v>1.0059230009871669</v>
      </c>
      <c r="E46" s="1">
        <f t="shared" si="5"/>
        <v>3.2428995918901027</v>
      </c>
      <c r="F46" s="1">
        <f t="shared" si="6"/>
        <v>0.54912145025998316</v>
      </c>
      <c r="G46" s="1">
        <f t="shared" si="7"/>
        <v>5.9056144872045016</v>
      </c>
    </row>
    <row r="47" spans="1:7" x14ac:dyDescent="0.25">
      <c r="A47" s="2" t="s">
        <v>71</v>
      </c>
      <c r="B47" s="1">
        <v>1.639</v>
      </c>
      <c r="C47" s="2">
        <v>0.85699999999999998</v>
      </c>
      <c r="D47" s="1">
        <f t="shared" si="4"/>
        <v>1.9124854142357059</v>
      </c>
      <c r="E47" s="1">
        <f t="shared" si="5"/>
        <v>4.4127532978632562</v>
      </c>
      <c r="F47" s="1">
        <f t="shared" si="6"/>
        <v>0.78064989219297187</v>
      </c>
      <c r="G47" s="1">
        <f t="shared" si="7"/>
        <v>5.6526662489725297</v>
      </c>
    </row>
    <row r="48" spans="1:7" x14ac:dyDescent="0.25">
      <c r="A48" s="2" t="s">
        <v>71</v>
      </c>
      <c r="B48" s="1">
        <v>1.0169999999999999</v>
      </c>
      <c r="C48" s="2">
        <v>0.99399999999999999</v>
      </c>
      <c r="D48" s="1">
        <f t="shared" si="4"/>
        <v>1.0231388329979878</v>
      </c>
      <c r="E48" s="1">
        <f t="shared" si="5"/>
        <v>3.1758297303286147</v>
      </c>
      <c r="F48" s="1">
        <f t="shared" si="6"/>
        <v>0.53207847138268127</v>
      </c>
      <c r="G48" s="1">
        <f t="shared" si="7"/>
        <v>5.968724353901731</v>
      </c>
    </row>
    <row r="49" spans="1:7" x14ac:dyDescent="0.25">
      <c r="A49" s="2" t="s">
        <v>71</v>
      </c>
      <c r="B49" s="1">
        <v>0.89300000000000002</v>
      </c>
      <c r="C49" s="2">
        <v>0.875</v>
      </c>
      <c r="D49" s="1">
        <f t="shared" si="4"/>
        <v>1.0205714285714287</v>
      </c>
      <c r="E49" s="1">
        <f t="shared" si="5"/>
        <v>2.4547619596987245</v>
      </c>
      <c r="F49" s="1">
        <f t="shared" si="6"/>
        <v>0.36159404193583766</v>
      </c>
      <c r="G49" s="1">
        <f t="shared" si="7"/>
        <v>6.7887234716503011</v>
      </c>
    </row>
    <row r="50" spans="1:7" x14ac:dyDescent="0.25">
      <c r="A50" s="2" t="s">
        <v>71</v>
      </c>
      <c r="B50" s="1">
        <v>1.179</v>
      </c>
      <c r="C50" s="2">
        <v>1.056</v>
      </c>
      <c r="D50" s="1">
        <f t="shared" si="4"/>
        <v>1.1164772727272727</v>
      </c>
      <c r="E50" s="1">
        <f t="shared" si="5"/>
        <v>3.9113582519429788</v>
      </c>
      <c r="F50" s="1">
        <f t="shared" si="6"/>
        <v>0.7243079087618377</v>
      </c>
      <c r="G50" s="1">
        <f t="shared" si="7"/>
        <v>5.4001319116192157</v>
      </c>
    </row>
    <row r="51" spans="1:7" x14ac:dyDescent="0.25">
      <c r="A51" s="2" t="s">
        <v>71</v>
      </c>
      <c r="B51" s="1">
        <v>0.94299999999999995</v>
      </c>
      <c r="C51" s="2">
        <v>0.92</v>
      </c>
      <c r="D51" s="1">
        <f t="shared" si="4"/>
        <v>1.0249999999999999</v>
      </c>
      <c r="E51" s="1">
        <f t="shared" si="5"/>
        <v>2.7255201225483607</v>
      </c>
      <c r="F51" s="1">
        <f t="shared" si="6"/>
        <v>0.42300958649957887</v>
      </c>
      <c r="G51" s="1">
        <f t="shared" si="7"/>
        <v>6.4431639601885813</v>
      </c>
    </row>
    <row r="52" spans="1:7" x14ac:dyDescent="0.25">
      <c r="A52" s="2" t="s">
        <v>71</v>
      </c>
      <c r="B52" s="1">
        <v>1.232</v>
      </c>
      <c r="C52" s="2">
        <v>1.018</v>
      </c>
      <c r="D52" s="1">
        <f t="shared" si="4"/>
        <v>1.2102161100196462</v>
      </c>
      <c r="E52" s="1">
        <f t="shared" si="5"/>
        <v>3.940110107908632</v>
      </c>
      <c r="F52" s="1">
        <f t="shared" si="6"/>
        <v>0.72656547190347298</v>
      </c>
      <c r="G52" s="1">
        <f t="shared" si="7"/>
        <v>5.4229250635682433</v>
      </c>
    </row>
    <row r="53" spans="1:7" x14ac:dyDescent="0.25">
      <c r="A53" s="2" t="s">
        <v>71</v>
      </c>
      <c r="B53" s="1">
        <v>1.79</v>
      </c>
      <c r="C53" s="2">
        <v>1.0620000000000001</v>
      </c>
      <c r="D53" s="1">
        <f t="shared" si="4"/>
        <v>1.6854990583804144</v>
      </c>
      <c r="E53" s="1">
        <f t="shared" si="5"/>
        <v>5.972104802621125</v>
      </c>
      <c r="F53" s="1">
        <f t="shared" si="6"/>
        <v>1.2720182865015222</v>
      </c>
      <c r="G53" s="1">
        <f t="shared" si="7"/>
        <v>4.6949834495276166</v>
      </c>
    </row>
    <row r="54" spans="1:7" x14ac:dyDescent="0.25">
      <c r="A54" s="2" t="s">
        <v>71</v>
      </c>
      <c r="B54" s="1">
        <v>1.7310000000000001</v>
      </c>
      <c r="C54" s="2">
        <v>0.90200000000000002</v>
      </c>
      <c r="D54" s="1">
        <f t="shared" si="4"/>
        <v>1.919068736141907</v>
      </c>
      <c r="E54" s="1">
        <f t="shared" si="5"/>
        <v>4.9051633887942669</v>
      </c>
      <c r="F54" s="1">
        <f t="shared" si="6"/>
        <v>0.91398741591504007</v>
      </c>
      <c r="G54" s="1">
        <f t="shared" si="7"/>
        <v>5.366773440620574</v>
      </c>
    </row>
    <row r="55" spans="1:7" x14ac:dyDescent="0.25">
      <c r="A55" s="2" t="s">
        <v>71</v>
      </c>
      <c r="B55" s="1">
        <v>1.6180000000000001</v>
      </c>
      <c r="C55" s="2">
        <v>0.98199999999999998</v>
      </c>
      <c r="D55" s="1">
        <f t="shared" si="4"/>
        <v>1.6476578411405296</v>
      </c>
      <c r="E55" s="1">
        <f t="shared" si="5"/>
        <v>4.9916011690651363</v>
      </c>
      <c r="F55" s="1">
        <f t="shared" si="6"/>
        <v>0.97752292395658447</v>
      </c>
      <c r="G55" s="1">
        <f t="shared" si="7"/>
        <v>5.1063776068404838</v>
      </c>
    </row>
    <row r="56" spans="1:7" x14ac:dyDescent="0.25">
      <c r="A56" s="2" t="s">
        <v>71</v>
      </c>
      <c r="B56" s="1">
        <v>1.2110000000000001</v>
      </c>
      <c r="C56" s="2">
        <f>(1+0.509)/2</f>
        <v>0.75449999999999995</v>
      </c>
      <c r="D56" s="1">
        <f t="shared" si="4"/>
        <v>1.6050364479787942</v>
      </c>
      <c r="E56" s="1">
        <f t="shared" si="5"/>
        <v>2.8704716367886673</v>
      </c>
      <c r="F56" s="1">
        <f t="shared" si="6"/>
        <v>0.42899610456932058</v>
      </c>
      <c r="G56" s="1">
        <f t="shared" si="7"/>
        <v>6.6911368336791828</v>
      </c>
    </row>
    <row r="57" spans="1:7" x14ac:dyDescent="0.25">
      <c r="A57" s="2" t="s">
        <v>71</v>
      </c>
      <c r="B57" s="1">
        <v>1.514</v>
      </c>
      <c r="C57" s="2">
        <v>1.004</v>
      </c>
      <c r="D57" s="1">
        <f t="shared" si="4"/>
        <v>1.5079681274900398</v>
      </c>
      <c r="E57" s="1">
        <f t="shared" si="5"/>
        <v>4.7753967626450864</v>
      </c>
      <c r="F57" s="1">
        <f t="shared" si="6"/>
        <v>0.93367102384540235</v>
      </c>
      <c r="G57" s="1">
        <f t="shared" si="7"/>
        <v>5.1146459948785976</v>
      </c>
    </row>
    <row r="58" spans="1:7" x14ac:dyDescent="0.25">
      <c r="A58" s="2" t="s">
        <v>71</v>
      </c>
      <c r="B58" s="1">
        <v>1.6020000000000001</v>
      </c>
      <c r="C58" s="2">
        <v>0.996</v>
      </c>
      <c r="D58" s="1">
        <f t="shared" si="4"/>
        <v>1.6084337349397591</v>
      </c>
      <c r="E58" s="1">
        <f t="shared" si="5"/>
        <v>5.0127001053266458</v>
      </c>
      <c r="F58" s="1">
        <f t="shared" si="6"/>
        <v>0.98949198146532147</v>
      </c>
      <c r="G58" s="1">
        <f t="shared" si="7"/>
        <v>5.0659330234323123</v>
      </c>
    </row>
    <row r="59" spans="1:7" x14ac:dyDescent="0.25">
      <c r="A59" s="2" t="s">
        <v>71</v>
      </c>
      <c r="B59" s="1">
        <v>1.155</v>
      </c>
      <c r="C59" s="2">
        <v>1.0149999999999999</v>
      </c>
      <c r="D59" s="1">
        <f t="shared" si="4"/>
        <v>1.1379310344827587</v>
      </c>
      <c r="E59" s="1">
        <f t="shared" si="5"/>
        <v>3.6829676076196538</v>
      </c>
      <c r="F59" s="1">
        <f t="shared" si="6"/>
        <v>0.66079507202367771</v>
      </c>
      <c r="G59" s="1">
        <f t="shared" si="7"/>
        <v>5.5735397607318795</v>
      </c>
    </row>
    <row r="60" spans="1:7" x14ac:dyDescent="0.25">
      <c r="A60" s="2" t="s">
        <v>71</v>
      </c>
      <c r="B60" s="1">
        <v>1.05</v>
      </c>
      <c r="C60" s="2">
        <v>0.99399999999999999</v>
      </c>
      <c r="D60" s="1">
        <f t="shared" si="4"/>
        <v>1.0563380281690142</v>
      </c>
      <c r="E60" s="1">
        <f t="shared" si="5"/>
        <v>3.2788802525516672</v>
      </c>
      <c r="F60" s="1">
        <f t="shared" si="6"/>
        <v>0.55768652615510994</v>
      </c>
      <c r="G60" s="1">
        <f t="shared" si="7"/>
        <v>5.8794324387885766</v>
      </c>
    </row>
    <row r="61" spans="1:7" x14ac:dyDescent="0.25">
      <c r="A61" s="2" t="s">
        <v>71</v>
      </c>
      <c r="B61" s="1">
        <v>1.339</v>
      </c>
      <c r="C61" s="2">
        <v>1.117</v>
      </c>
      <c r="D61" s="1">
        <f t="shared" si="4"/>
        <v>1.1987466427931961</v>
      </c>
      <c r="E61" s="1">
        <f t="shared" si="5"/>
        <v>4.6987638930460705</v>
      </c>
      <c r="F61" s="1">
        <f t="shared" si="6"/>
        <v>0.94726822745482553</v>
      </c>
      <c r="G61" s="1">
        <f t="shared" si="7"/>
        <v>4.9603309356959837</v>
      </c>
    </row>
    <row r="62" spans="1:7" x14ac:dyDescent="0.25">
      <c r="A62" s="2" t="s">
        <v>71</v>
      </c>
      <c r="B62" s="1">
        <v>1.1579999999999999</v>
      </c>
      <c r="C62" s="2">
        <v>1.006</v>
      </c>
      <c r="D62" s="1">
        <f t="shared" si="4"/>
        <v>1.151093439363817</v>
      </c>
      <c r="E62" s="1">
        <f t="shared" si="5"/>
        <v>3.6597920786141218</v>
      </c>
      <c r="F62" s="1">
        <f t="shared" si="6"/>
        <v>0.65389760010936737</v>
      </c>
      <c r="G62" s="1">
        <f t="shared" si="7"/>
        <v>5.5968886841028391</v>
      </c>
    </row>
    <row r="63" spans="1:7" x14ac:dyDescent="0.25">
      <c r="A63" s="2" t="s">
        <v>71</v>
      </c>
      <c r="B63" s="1">
        <v>3.2589999999999999</v>
      </c>
      <c r="C63" s="2">
        <v>1.0349999999999999</v>
      </c>
      <c r="D63" s="1">
        <f t="shared" si="4"/>
        <v>3.1487922705314011</v>
      </c>
      <c r="E63" s="1">
        <f t="shared" si="5"/>
        <v>10.596796224080855</v>
      </c>
      <c r="F63" s="1">
        <f t="shared" si="6"/>
        <v>2.4516593620639471</v>
      </c>
      <c r="G63" s="1">
        <f t="shared" si="7"/>
        <v>4.3222954983272492</v>
      </c>
    </row>
    <row r="64" spans="1:7" x14ac:dyDescent="0.25">
      <c r="A64" s="2" t="s">
        <v>71</v>
      </c>
      <c r="B64" s="1">
        <v>1.034</v>
      </c>
      <c r="C64" s="2">
        <v>1.0209999999999999</v>
      </c>
      <c r="D64" s="1">
        <f t="shared" si="4"/>
        <v>1.0127326150832519</v>
      </c>
      <c r="E64" s="1">
        <f t="shared" si="5"/>
        <v>3.3166233466918942</v>
      </c>
      <c r="F64" s="1">
        <f t="shared" si="6"/>
        <v>0.56792657489842147</v>
      </c>
      <c r="G64" s="1">
        <f t="shared" si="7"/>
        <v>5.839880529072091</v>
      </c>
    </row>
    <row r="65" spans="1:7" x14ac:dyDescent="0.25">
      <c r="A65" s="2" t="s">
        <v>71</v>
      </c>
      <c r="B65" s="1">
        <v>1.6910000000000001</v>
      </c>
      <c r="C65" s="2">
        <v>0.91</v>
      </c>
      <c r="D65" s="1">
        <f t="shared" si="4"/>
        <v>1.8582417582417583</v>
      </c>
      <c r="E65" s="1">
        <f t="shared" si="5"/>
        <v>4.8343141912705097</v>
      </c>
      <c r="F65" s="1">
        <f t="shared" si="6"/>
        <v>0.90252205205084812</v>
      </c>
      <c r="G65" s="1">
        <f t="shared" si="7"/>
        <v>5.3564499396831851</v>
      </c>
    </row>
    <row r="66" spans="1:7" x14ac:dyDescent="0.25">
      <c r="A66" s="2" t="s">
        <v>71</v>
      </c>
      <c r="B66" s="1">
        <v>1.2689999999999999</v>
      </c>
      <c r="C66" s="2">
        <v>0.99099999999999999</v>
      </c>
      <c r="D66" s="1">
        <f t="shared" ref="D66:D76" si="8">B66/C66</f>
        <v>1.2805247225025227</v>
      </c>
      <c r="E66" s="1">
        <f t="shared" ref="E66:E76" si="9">((4*PI()*(C66/2)^2)+((PI()*C66)*(B66-C66)))</f>
        <v>3.9508009477087978</v>
      </c>
      <c r="F66" s="1">
        <f t="shared" ref="F66:F76" si="10">(((4/3)*PI()*(C66/2)^3)+(PI()*((C66/2)^2)*(B66-C66)))</f>
        <v>0.72401670406680085</v>
      </c>
      <c r="G66" s="1">
        <f t="shared" ref="G66:G76" si="11">E66/F66</f>
        <v>5.4567814879368859</v>
      </c>
    </row>
    <row r="67" spans="1:7" x14ac:dyDescent="0.25">
      <c r="A67" s="2" t="s">
        <v>71</v>
      </c>
      <c r="B67" s="1">
        <v>1.52</v>
      </c>
      <c r="C67" s="2">
        <v>0.98699999999999999</v>
      </c>
      <c r="D67" s="1">
        <f t="shared" si="8"/>
        <v>1.5400202634245188</v>
      </c>
      <c r="E67" s="1">
        <f t="shared" si="9"/>
        <v>4.7131429626215509</v>
      </c>
      <c r="F67" s="1">
        <f t="shared" si="10"/>
        <v>0.911246657235526</v>
      </c>
      <c r="G67" s="1">
        <f t="shared" si="11"/>
        <v>5.1721923204853688</v>
      </c>
    </row>
    <row r="68" spans="1:7" x14ac:dyDescent="0.25">
      <c r="A68" s="2" t="s">
        <v>71</v>
      </c>
      <c r="B68" s="1">
        <v>1.6379999999999999</v>
      </c>
      <c r="C68" s="2">
        <v>0.94</v>
      </c>
      <c r="D68" s="1">
        <f t="shared" si="8"/>
        <v>1.7425531914893617</v>
      </c>
      <c r="E68" s="1">
        <f t="shared" si="9"/>
        <v>4.8371730405852755</v>
      </c>
      <c r="F68" s="1">
        <f t="shared" si="10"/>
        <v>0.91928928182177105</v>
      </c>
      <c r="G68" s="1">
        <f t="shared" si="11"/>
        <v>5.2618616753579115</v>
      </c>
    </row>
    <row r="69" spans="1:7" x14ac:dyDescent="0.25">
      <c r="A69" s="2" t="s">
        <v>71</v>
      </c>
      <c r="B69" s="1">
        <v>1.2450000000000001</v>
      </c>
      <c r="C69" s="2">
        <v>0.98599999999999999</v>
      </c>
      <c r="D69" s="1">
        <f t="shared" si="8"/>
        <v>1.2626774847870184</v>
      </c>
      <c r="E69" s="1">
        <f t="shared" si="9"/>
        <v>3.8565248937672227</v>
      </c>
      <c r="F69" s="1">
        <f t="shared" si="10"/>
        <v>0.69967635313952936</v>
      </c>
      <c r="G69" s="1">
        <f t="shared" si="11"/>
        <v>5.5118697044176868</v>
      </c>
    </row>
    <row r="70" spans="1:7" x14ac:dyDescent="0.25">
      <c r="A70" s="2" t="s">
        <v>71</v>
      </c>
      <c r="B70" s="1">
        <v>1.0940000000000001</v>
      </c>
      <c r="C70" s="2">
        <v>1.0940000000000001</v>
      </c>
      <c r="D70" s="1">
        <f t="shared" si="8"/>
        <v>1</v>
      </c>
      <c r="E70" s="1">
        <f t="shared" si="9"/>
        <v>3.7599711851517945</v>
      </c>
      <c r="F70" s="1">
        <f t="shared" si="10"/>
        <v>0.6855680794260105</v>
      </c>
      <c r="G70" s="1">
        <f t="shared" si="11"/>
        <v>5.4844606946983552</v>
      </c>
    </row>
    <row r="71" spans="1:7" x14ac:dyDescent="0.25">
      <c r="A71" s="2" t="s">
        <v>71</v>
      </c>
      <c r="B71" s="1">
        <v>1.4379999999999999</v>
      </c>
      <c r="C71" s="2">
        <v>1.1479999999999999</v>
      </c>
      <c r="D71" s="1">
        <f t="shared" si="8"/>
        <v>1.2526132404181185</v>
      </c>
      <c r="E71" s="1">
        <f t="shared" si="9"/>
        <v>5.186216550769716</v>
      </c>
      <c r="F71" s="1">
        <f t="shared" si="10"/>
        <v>1.0923537735569067</v>
      </c>
      <c r="G71" s="1">
        <f t="shared" si="11"/>
        <v>4.7477444362025976</v>
      </c>
    </row>
    <row r="72" spans="1:7" x14ac:dyDescent="0.25">
      <c r="A72" s="2" t="s">
        <v>71</v>
      </c>
      <c r="B72" s="2">
        <v>1.2509999999999999</v>
      </c>
      <c r="C72" s="2">
        <v>1.0049999999999999</v>
      </c>
      <c r="D72" s="1">
        <f t="shared" si="8"/>
        <v>1.2447761194029852</v>
      </c>
      <c r="E72" s="1">
        <f t="shared" si="9"/>
        <v>3.9497830716890343</v>
      </c>
      <c r="F72" s="1">
        <f t="shared" si="10"/>
        <v>0.72663695046672483</v>
      </c>
      <c r="G72" s="1">
        <f t="shared" si="11"/>
        <v>5.4357035781789742</v>
      </c>
    </row>
    <row r="73" spans="1:7" x14ac:dyDescent="0.25">
      <c r="A73" s="2" t="s">
        <v>71</v>
      </c>
      <c r="B73" s="2">
        <v>1.355</v>
      </c>
      <c r="C73" s="2">
        <v>1.147</v>
      </c>
      <c r="D73" s="1">
        <f t="shared" si="8"/>
        <v>1.1813426329555361</v>
      </c>
      <c r="E73" s="1">
        <f t="shared" si="9"/>
        <v>4.8826161783194522</v>
      </c>
      <c r="F73" s="1">
        <f t="shared" si="10"/>
        <v>1.0050339906249433</v>
      </c>
      <c r="G73" s="1">
        <f t="shared" si="11"/>
        <v>4.8581602451906898</v>
      </c>
    </row>
    <row r="74" spans="1:7" x14ac:dyDescent="0.25">
      <c r="A74" s="2" t="s">
        <v>71</v>
      </c>
      <c r="B74" s="2">
        <v>1.772</v>
      </c>
      <c r="C74" s="2">
        <v>1.234</v>
      </c>
      <c r="D74" s="1">
        <f t="shared" si="8"/>
        <v>1.4359805510534847</v>
      </c>
      <c r="E74" s="1">
        <f t="shared" si="9"/>
        <v>6.8695572927868138</v>
      </c>
      <c r="F74" s="1">
        <f t="shared" si="10"/>
        <v>1.6273161945324599</v>
      </c>
      <c r="G74" s="1">
        <f t="shared" si="11"/>
        <v>4.2214028938367996</v>
      </c>
    </row>
    <row r="75" spans="1:7" x14ac:dyDescent="0.25">
      <c r="A75" s="2" t="s">
        <v>71</v>
      </c>
      <c r="B75" s="2">
        <v>1.3180000000000001</v>
      </c>
      <c r="C75" s="2">
        <v>1.1100000000000001</v>
      </c>
      <c r="D75" s="1">
        <f t="shared" si="8"/>
        <v>1.1873873873873872</v>
      </c>
      <c r="E75" s="1">
        <f t="shared" si="9"/>
        <v>4.5960872203487959</v>
      </c>
      <c r="F75" s="1">
        <f t="shared" si="10"/>
        <v>0.9173692451116523</v>
      </c>
      <c r="G75" s="1">
        <f t="shared" si="11"/>
        <v>5.0100733645037439</v>
      </c>
    </row>
    <row r="76" spans="1:7" x14ac:dyDescent="0.25">
      <c r="A76" s="2" t="s">
        <v>71</v>
      </c>
      <c r="B76" s="2">
        <v>0.93200000000000005</v>
      </c>
      <c r="C76" s="2">
        <v>0.78700000000000003</v>
      </c>
      <c r="D76" s="1">
        <f t="shared" si="8"/>
        <v>1.1842439644218552</v>
      </c>
      <c r="E76" s="1">
        <f t="shared" si="9"/>
        <v>2.3043079459256561</v>
      </c>
      <c r="F76" s="1">
        <f t="shared" si="10"/>
        <v>0.32576020386873872</v>
      </c>
      <c r="G76" s="1">
        <f t="shared" si="11"/>
        <v>7.0736324405486624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x14ac:dyDescent="0.25">
      <c r="F79" s="1"/>
      <c r="G79" s="1"/>
    </row>
    <row r="80" spans="1:7" x14ac:dyDescent="0.25">
      <c r="F80" s="1"/>
      <c r="G80" s="1"/>
    </row>
    <row r="81" spans="4:7" x14ac:dyDescent="0.25">
      <c r="F81" s="1"/>
      <c r="G81" s="1"/>
    </row>
    <row r="82" spans="4:7" x14ac:dyDescent="0.25">
      <c r="F82" s="1"/>
      <c r="G82" s="1"/>
    </row>
    <row r="83" spans="4:7" x14ac:dyDescent="0.25">
      <c r="D83" s="2"/>
      <c r="E83" s="2"/>
    </row>
    <row r="84" spans="4:7" x14ac:dyDescent="0.25">
      <c r="D84" s="2"/>
      <c r="E84" s="2"/>
    </row>
    <row r="85" spans="4:7" x14ac:dyDescent="0.25">
      <c r="D85" s="2"/>
      <c r="E85" s="2"/>
    </row>
    <row r="86" spans="4:7" x14ac:dyDescent="0.25">
      <c r="D86" s="2"/>
      <c r="E86" s="2"/>
    </row>
    <row r="87" spans="4:7" x14ac:dyDescent="0.25">
      <c r="D87" s="2"/>
      <c r="E87" s="2"/>
    </row>
    <row r="88" spans="4:7" x14ac:dyDescent="0.25">
      <c r="D88" s="2"/>
      <c r="E88" s="2"/>
    </row>
    <row r="89" spans="4:7" x14ac:dyDescent="0.25">
      <c r="D89" s="2"/>
      <c r="E89" s="2"/>
    </row>
    <row r="90" spans="4:7" x14ac:dyDescent="0.25">
      <c r="D90" s="2"/>
      <c r="E90" s="2"/>
    </row>
    <row r="91" spans="4:7" x14ac:dyDescent="0.25">
      <c r="D91" s="2"/>
      <c r="E91" s="2"/>
    </row>
    <row r="92" spans="4:7" x14ac:dyDescent="0.25">
      <c r="D92" s="2"/>
      <c r="E92" s="2"/>
    </row>
    <row r="93" spans="4:7" s="2" customFormat="1" x14ac:dyDescent="0.25"/>
    <row r="94" spans="4:7" s="2" customFormat="1" x14ac:dyDescent="0.25"/>
    <row r="95" spans="4:7" s="2" customFormat="1" x14ac:dyDescent="0.25"/>
    <row r="96" spans="4:7" s="2" customFormat="1" x14ac:dyDescent="0.25"/>
    <row r="97" spans="1:7" s="2" customFormat="1" x14ac:dyDescent="0.25"/>
    <row r="98" spans="1:7" s="2" customFormat="1" x14ac:dyDescent="0.25"/>
    <row r="99" spans="1:7" s="2" customFormat="1" x14ac:dyDescent="0.25"/>
    <row r="100" spans="1:7" s="2" customFormat="1" x14ac:dyDescent="0.25"/>
    <row r="101" spans="1:7" s="2" customFormat="1" x14ac:dyDescent="0.25"/>
    <row r="102" spans="1:7" s="2" customFormat="1" x14ac:dyDescent="0.25"/>
    <row r="103" spans="1:7" s="2" customFormat="1" x14ac:dyDescent="0.25"/>
    <row r="104" spans="1:7" s="2" customFormat="1" x14ac:dyDescent="0.25"/>
    <row r="105" spans="1:7" s="2" customFormat="1" x14ac:dyDescent="0.25">
      <c r="A105" s="2" t="s">
        <v>7</v>
      </c>
      <c r="B105" s="2">
        <f t="shared" ref="B105:G105" si="12">COUNT(B2:B103)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s="2" customFormat="1" x14ac:dyDescent="0.25">
      <c r="A106" s="2" t="s">
        <v>8</v>
      </c>
      <c r="B106" s="2">
        <f t="shared" ref="B106:G106" si="13">AVERAGE(B2:B103)</f>
        <v>1.3369866666666672</v>
      </c>
      <c r="C106" s="2">
        <f t="shared" si="13"/>
        <v>0.98354666666666635</v>
      </c>
      <c r="D106" s="2">
        <f t="shared" si="13"/>
        <v>1.3599893774880703</v>
      </c>
      <c r="E106" s="2">
        <f t="shared" si="13"/>
        <v>4.1654635442302679</v>
      </c>
      <c r="F106" s="2">
        <f t="shared" si="13"/>
        <v>0.78566375510209585</v>
      </c>
      <c r="G106" s="2">
        <f t="shared" si="13"/>
        <v>5.5603954592788591</v>
      </c>
    </row>
    <row r="107" spans="1:7" s="2" customFormat="1" x14ac:dyDescent="0.25">
      <c r="A107" s="2" t="s">
        <v>9</v>
      </c>
      <c r="B107" s="2">
        <f t="shared" ref="B107:G107" si="14">_xlfn.STDEV.S(B2:B103)</f>
        <v>0.38061907229958514</v>
      </c>
      <c r="C107" s="2">
        <f t="shared" si="14"/>
        <v>9.3060143780032703E-2</v>
      </c>
      <c r="D107" s="2">
        <f t="shared" si="14"/>
        <v>0.36095147543050782</v>
      </c>
      <c r="E107" s="2">
        <f t="shared" si="14"/>
        <v>1.3663003804566345</v>
      </c>
      <c r="F107" s="2">
        <f t="shared" si="14"/>
        <v>0.35711968186769671</v>
      </c>
      <c r="G107" s="2">
        <f t="shared" si="14"/>
        <v>0.65869931305719664</v>
      </c>
    </row>
    <row r="108" spans="1:7" s="2" customFormat="1" x14ac:dyDescent="0.25"/>
    <row r="109" spans="1:7" x14ac:dyDescent="0.25">
      <c r="D109" s="2"/>
      <c r="E109" s="2"/>
    </row>
    <row r="110" spans="1:7" x14ac:dyDescent="0.25">
      <c r="D110" s="2"/>
      <c r="E110" s="2"/>
    </row>
    <row r="111" spans="1:7" x14ac:dyDescent="0.25">
      <c r="D111" s="2"/>
      <c r="E111" s="2"/>
    </row>
    <row r="112" spans="1:7" x14ac:dyDescent="0.25">
      <c r="D112" s="2"/>
      <c r="E112" s="2"/>
    </row>
    <row r="113" spans="4:5" x14ac:dyDescent="0.25">
      <c r="D113" s="2"/>
      <c r="E113" s="2"/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workbookViewId="0">
      <pane ySplit="1" topLeftCell="A65" activePane="bottomLeft" state="frozen"/>
      <selection pane="bottomLeft" activeCell="L94" sqref="L94"/>
    </sheetView>
  </sheetViews>
  <sheetFormatPr defaultColWidth="8.85546875" defaultRowHeight="15" x14ac:dyDescent="0.25"/>
  <cols>
    <col min="1" max="1" width="11.140625" style="2" customWidth="1"/>
    <col min="2" max="3" width="19.14062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71</v>
      </c>
      <c r="B2" s="2">
        <v>1.478</v>
      </c>
      <c r="C2" s="2">
        <v>1.1619999999999999</v>
      </c>
      <c r="D2" s="1">
        <f t="shared" ref="D2:D23" si="0">B2/C2</f>
        <v>1.2719449225473323</v>
      </c>
      <c r="E2" s="1">
        <f t="shared" ref="E2:E23" si="1">((4*PI()*(C2/2)^2)+((PI()*C2)*(B2-C2)))</f>
        <v>5.39548432061064</v>
      </c>
      <c r="F2" s="1">
        <f t="shared" ref="F2:F23" si="2">(((4/3)*PI()*(C2/2)^3)+(PI()*((C2/2)^2)*(B2-C2)))</f>
        <v>1.156629268040041</v>
      </c>
      <c r="G2" s="1">
        <f t="shared" ref="G2:G23" si="3">E2/F2</f>
        <v>4.6648346792689459</v>
      </c>
    </row>
    <row r="3" spans="1:7" x14ac:dyDescent="0.25">
      <c r="A3" s="2" t="s">
        <v>71</v>
      </c>
      <c r="B3" s="2">
        <v>1.73</v>
      </c>
      <c r="C3" s="2">
        <v>0.95599999999999996</v>
      </c>
      <c r="D3" s="1">
        <f t="shared" si="0"/>
        <v>1.8096234309623431</v>
      </c>
      <c r="E3" s="1">
        <f t="shared" si="1"/>
        <v>5.1958172579190869</v>
      </c>
      <c r="F3" s="1">
        <f t="shared" si="2"/>
        <v>1.0130602263077129</v>
      </c>
      <c r="G3" s="1">
        <f t="shared" si="3"/>
        <v>5.1288335313056486</v>
      </c>
    </row>
    <row r="4" spans="1:7" x14ac:dyDescent="0.25">
      <c r="A4" s="2" t="s">
        <v>71</v>
      </c>
      <c r="B4" s="2">
        <v>1.4550000000000001</v>
      </c>
      <c r="C4" s="2">
        <v>1.105</v>
      </c>
      <c r="D4" s="1">
        <f t="shared" si="0"/>
        <v>1.3167420814479638</v>
      </c>
      <c r="E4" s="1">
        <f t="shared" si="1"/>
        <v>5.05097412862533</v>
      </c>
      <c r="F4" s="1">
        <f t="shared" si="2"/>
        <v>1.0421033278091079</v>
      </c>
      <c r="G4" s="1">
        <f t="shared" si="3"/>
        <v>4.8469033672931188</v>
      </c>
    </row>
    <row r="5" spans="1:7" x14ac:dyDescent="0.25">
      <c r="A5" s="2" t="s">
        <v>71</v>
      </c>
      <c r="B5" s="2">
        <v>1.0609999999999999</v>
      </c>
      <c r="C5" s="2">
        <v>0.98699999999999999</v>
      </c>
      <c r="D5" s="1">
        <f t="shared" si="0"/>
        <v>1.0749746707193515</v>
      </c>
      <c r="E5" s="1">
        <f t="shared" si="1"/>
        <v>3.2898978179878062</v>
      </c>
      <c r="F5" s="1">
        <f t="shared" si="2"/>
        <v>0.56006091779714939</v>
      </c>
      <c r="G5" s="1">
        <f t="shared" si="3"/>
        <v>5.874178528521047</v>
      </c>
    </row>
    <row r="6" spans="1:7" x14ac:dyDescent="0.25">
      <c r="A6" s="2" t="s">
        <v>71</v>
      </c>
      <c r="B6" s="2">
        <v>1.327</v>
      </c>
      <c r="C6" s="2">
        <f>(0.978+0.785)/2</f>
        <v>0.88149999999999995</v>
      </c>
      <c r="D6" s="1">
        <f t="shared" si="0"/>
        <v>1.5053885422575157</v>
      </c>
      <c r="E6" s="1">
        <f t="shared" si="1"/>
        <v>3.6748795773329874</v>
      </c>
      <c r="F6" s="1">
        <f t="shared" si="2"/>
        <v>0.63052875997395608</v>
      </c>
      <c r="G6" s="1">
        <f t="shared" si="3"/>
        <v>5.828250526565637</v>
      </c>
    </row>
    <row r="7" spans="1:7" x14ac:dyDescent="0.25">
      <c r="A7" s="2" t="s">
        <v>71</v>
      </c>
      <c r="B7" s="2">
        <v>1.2929999999999999</v>
      </c>
      <c r="C7" s="2">
        <v>1.1000000000000001</v>
      </c>
      <c r="D7" s="1">
        <f t="shared" si="0"/>
        <v>1.1754545454545453</v>
      </c>
      <c r="E7" s="1">
        <f t="shared" si="1"/>
        <v>4.4682872312007627</v>
      </c>
      <c r="F7" s="1">
        <f t="shared" si="2"/>
        <v>0.88032400341954187</v>
      </c>
      <c r="G7" s="1">
        <f t="shared" si="3"/>
        <v>5.0757303150250257</v>
      </c>
    </row>
    <row r="8" spans="1:7" x14ac:dyDescent="0.25">
      <c r="A8" s="2" t="s">
        <v>71</v>
      </c>
      <c r="B8" s="2">
        <v>1.5329999999999999</v>
      </c>
      <c r="C8" s="2">
        <v>1.181</v>
      </c>
      <c r="D8" s="1">
        <f t="shared" si="0"/>
        <v>1.2980524978831498</v>
      </c>
      <c r="E8" s="1">
        <f t="shared" si="1"/>
        <v>5.6877686763226736</v>
      </c>
      <c r="F8" s="1">
        <f t="shared" si="2"/>
        <v>1.2480744145155103</v>
      </c>
      <c r="G8" s="1">
        <f t="shared" si="3"/>
        <v>4.5572352178460509</v>
      </c>
    </row>
    <row r="9" spans="1:7" x14ac:dyDescent="0.25">
      <c r="A9" s="2" t="s">
        <v>71</v>
      </c>
      <c r="B9" s="2">
        <v>1.1180000000000001</v>
      </c>
      <c r="C9" s="2">
        <v>1.0669999999999999</v>
      </c>
      <c r="D9" s="1">
        <f t="shared" si="0"/>
        <v>1.0477975632614809</v>
      </c>
      <c r="E9" s="1">
        <f t="shared" si="1"/>
        <v>3.7476247260231861</v>
      </c>
      <c r="F9" s="1">
        <f t="shared" si="2"/>
        <v>0.68165343899514252</v>
      </c>
      <c r="G9" s="1">
        <f t="shared" si="3"/>
        <v>5.4978446694961836</v>
      </c>
    </row>
    <row r="10" spans="1:7" x14ac:dyDescent="0.25">
      <c r="A10" s="2" t="s">
        <v>71</v>
      </c>
      <c r="B10" s="2">
        <v>1.1499999999999999</v>
      </c>
      <c r="C10" s="2">
        <v>1.0980000000000001</v>
      </c>
      <c r="D10" s="1">
        <f t="shared" si="0"/>
        <v>1.0473588342440801</v>
      </c>
      <c r="E10" s="1">
        <f t="shared" si="1"/>
        <v>3.9668890436878312</v>
      </c>
      <c r="F10" s="1">
        <f t="shared" si="2"/>
        <v>0.74235326722953987</v>
      </c>
      <c r="G10" s="1">
        <f t="shared" si="3"/>
        <v>5.3436675216534697</v>
      </c>
    </row>
    <row r="11" spans="1:7" x14ac:dyDescent="0.25">
      <c r="A11" s="2" t="s">
        <v>71</v>
      </c>
      <c r="B11" s="2">
        <v>1.198</v>
      </c>
      <c r="C11" s="2">
        <v>1.111</v>
      </c>
      <c r="D11" s="1">
        <f t="shared" si="0"/>
        <v>1.0783078307830782</v>
      </c>
      <c r="E11" s="1">
        <f t="shared" si="1"/>
        <v>4.1813907068896352</v>
      </c>
      <c r="F11" s="1">
        <f t="shared" si="2"/>
        <v>0.80236774917257492</v>
      </c>
      <c r="G11" s="1">
        <f t="shared" si="3"/>
        <v>5.2113145265392431</v>
      </c>
    </row>
    <row r="12" spans="1:7" x14ac:dyDescent="0.25">
      <c r="A12" s="2" t="s">
        <v>71</v>
      </c>
      <c r="B12" s="2">
        <v>2.0459999999999998</v>
      </c>
      <c r="C12" s="2">
        <v>1.097</v>
      </c>
      <c r="D12" s="1">
        <f t="shared" si="0"/>
        <v>1.8650865998176844</v>
      </c>
      <c r="E12" s="1">
        <f t="shared" si="1"/>
        <v>7.051185330461454</v>
      </c>
      <c r="F12" s="1">
        <f t="shared" si="2"/>
        <v>1.5881758186782844</v>
      </c>
      <c r="G12" s="1">
        <f t="shared" si="3"/>
        <v>4.4398014675287074</v>
      </c>
    </row>
    <row r="13" spans="1:7" x14ac:dyDescent="0.25">
      <c r="A13" s="2" t="s">
        <v>71</v>
      </c>
      <c r="B13" s="2">
        <v>1.337</v>
      </c>
      <c r="C13" s="2">
        <v>1.052</v>
      </c>
      <c r="D13" s="1">
        <f t="shared" si="0"/>
        <v>1.270912547528517</v>
      </c>
      <c r="E13" s="1">
        <f t="shared" si="1"/>
        <v>4.4187254654977304</v>
      </c>
      <c r="F13" s="1">
        <f t="shared" si="2"/>
        <v>0.85732417740793998</v>
      </c>
      <c r="G13" s="1">
        <f t="shared" si="3"/>
        <v>5.1540894120791503</v>
      </c>
    </row>
    <row r="14" spans="1:7" x14ac:dyDescent="0.25">
      <c r="A14" s="2" t="s">
        <v>71</v>
      </c>
      <c r="B14" s="2">
        <v>1.33</v>
      </c>
      <c r="C14" s="2">
        <v>1.1080000000000001</v>
      </c>
      <c r="D14" s="1">
        <f t="shared" si="0"/>
        <v>1.2003610108303249</v>
      </c>
      <c r="E14" s="1">
        <f t="shared" si="1"/>
        <v>4.6295765980360635</v>
      </c>
      <c r="F14" s="1">
        <f t="shared" si="2"/>
        <v>0.92627965220164465</v>
      </c>
      <c r="G14" s="1">
        <f t="shared" si="3"/>
        <v>4.998033355296287</v>
      </c>
    </row>
    <row r="15" spans="1:7" x14ac:dyDescent="0.25">
      <c r="A15" s="2" t="s">
        <v>71</v>
      </c>
      <c r="B15" s="2">
        <v>1.5940000000000001</v>
      </c>
      <c r="C15" s="2">
        <v>0.98899999999999999</v>
      </c>
      <c r="D15" s="1">
        <f t="shared" si="0"/>
        <v>1.6117290192113247</v>
      </c>
      <c r="E15" s="1">
        <f t="shared" si="1"/>
        <v>4.9526140042340874</v>
      </c>
      <c r="F15" s="1">
        <f t="shared" si="2"/>
        <v>0.97127911982231452</v>
      </c>
      <c r="G15" s="1">
        <f t="shared" si="3"/>
        <v>5.0990635988757971</v>
      </c>
    </row>
    <row r="16" spans="1:7" x14ac:dyDescent="0.25">
      <c r="A16" s="2" t="s">
        <v>71</v>
      </c>
      <c r="B16" s="2">
        <v>2.2879999999999998</v>
      </c>
      <c r="C16" s="2">
        <v>1.0820000000000001</v>
      </c>
      <c r="D16" s="1">
        <f t="shared" si="0"/>
        <v>2.1146025878003694</v>
      </c>
      <c r="E16" s="1">
        <f t="shared" si="1"/>
        <v>7.777377038709349</v>
      </c>
      <c r="F16" s="1">
        <f t="shared" si="2"/>
        <v>1.7721530867176023</v>
      </c>
      <c r="G16" s="1">
        <f t="shared" si="3"/>
        <v>4.3886598155663155</v>
      </c>
    </row>
    <row r="17" spans="1:7" x14ac:dyDescent="0.25">
      <c r="A17" s="2" t="s">
        <v>71</v>
      </c>
      <c r="B17" s="2">
        <v>1.409</v>
      </c>
      <c r="C17" s="2">
        <v>1.0860000000000001</v>
      </c>
      <c r="D17" s="1">
        <f t="shared" si="0"/>
        <v>1.2974217311233884</v>
      </c>
      <c r="E17" s="1">
        <f t="shared" si="1"/>
        <v>4.8071833971141089</v>
      </c>
      <c r="F17" s="1">
        <f t="shared" si="2"/>
        <v>0.9698313385772569</v>
      </c>
      <c r="G17" s="1">
        <f t="shared" si="3"/>
        <v>4.956721035810463</v>
      </c>
    </row>
    <row r="18" spans="1:7" x14ac:dyDescent="0.25">
      <c r="A18" s="2" t="s">
        <v>71</v>
      </c>
      <c r="B18" s="2">
        <v>1.7410000000000001</v>
      </c>
      <c r="C18" s="2">
        <v>1.1140000000000001</v>
      </c>
      <c r="D18" s="1">
        <f t="shared" si="0"/>
        <v>1.5628366247755834</v>
      </c>
      <c r="E18" s="1">
        <f t="shared" si="1"/>
        <v>6.093037270228411</v>
      </c>
      <c r="F18" s="1">
        <f t="shared" si="2"/>
        <v>1.3349811994884431</v>
      </c>
      <c r="G18" s="1">
        <f t="shared" si="3"/>
        <v>4.5641371373343889</v>
      </c>
    </row>
    <row r="19" spans="1:7" x14ac:dyDescent="0.25">
      <c r="A19" s="2" t="s">
        <v>71</v>
      </c>
      <c r="B19" s="2">
        <v>1.458</v>
      </c>
      <c r="C19" s="2">
        <v>1.1579999999999999</v>
      </c>
      <c r="D19" s="1">
        <f t="shared" si="0"/>
        <v>1.2590673575129534</v>
      </c>
      <c r="E19" s="1">
        <f t="shared" si="1"/>
        <v>5.304151938985477</v>
      </c>
      <c r="F19" s="1">
        <f t="shared" si="2"/>
        <v>1.1290203905024065</v>
      </c>
      <c r="G19" s="1">
        <f t="shared" si="3"/>
        <v>4.6980125280334084</v>
      </c>
    </row>
    <row r="20" spans="1:7" x14ac:dyDescent="0.25">
      <c r="A20" s="2" t="s">
        <v>71</v>
      </c>
      <c r="B20" s="2">
        <v>1.2789999999999999</v>
      </c>
      <c r="C20" s="2">
        <v>1.02</v>
      </c>
      <c r="D20" s="1">
        <f t="shared" si="0"/>
        <v>1.253921568627451</v>
      </c>
      <c r="E20" s="1">
        <f t="shared" si="1"/>
        <v>4.0984589440201722</v>
      </c>
      <c r="F20" s="1">
        <f t="shared" si="2"/>
        <v>0.76728342599758403</v>
      </c>
      <c r="G20" s="1">
        <f t="shared" si="3"/>
        <v>5.3415189291904204</v>
      </c>
    </row>
    <row r="21" spans="1:7" x14ac:dyDescent="0.25">
      <c r="A21" s="2" t="s">
        <v>71</v>
      </c>
      <c r="B21" s="2">
        <v>1.0660000000000001</v>
      </c>
      <c r="C21" s="2">
        <f>(0.934+0.78)/2</f>
        <v>0.85699999999999998</v>
      </c>
      <c r="D21" s="1">
        <f t="shared" si="0"/>
        <v>1.2438739789964994</v>
      </c>
      <c r="E21" s="1">
        <f t="shared" si="1"/>
        <v>2.8700396677987987</v>
      </c>
      <c r="F21" s="1">
        <f t="shared" si="2"/>
        <v>0.45012349695166187</v>
      </c>
      <c r="G21" s="1">
        <f t="shared" si="3"/>
        <v>6.3761160819982878</v>
      </c>
    </row>
    <row r="22" spans="1:7" x14ac:dyDescent="0.25">
      <c r="A22" s="2" t="s">
        <v>71</v>
      </c>
      <c r="B22" s="2">
        <v>1.0680000000000001</v>
      </c>
      <c r="C22" s="2">
        <v>0.93500000000000005</v>
      </c>
      <c r="D22" s="1">
        <f t="shared" si="0"/>
        <v>1.1422459893048129</v>
      </c>
      <c r="E22" s="1">
        <f t="shared" si="1"/>
        <v>3.1371315920216962</v>
      </c>
      <c r="F22" s="1">
        <f t="shared" si="2"/>
        <v>0.51930959187327619</v>
      </c>
      <c r="G22" s="1">
        <f t="shared" si="3"/>
        <v>6.0409660077821759</v>
      </c>
    </row>
    <row r="23" spans="1:7" x14ac:dyDescent="0.25">
      <c r="A23" s="2" t="s">
        <v>71</v>
      </c>
      <c r="B23" s="2">
        <v>1.292</v>
      </c>
      <c r="C23" s="2">
        <v>1.0489999999999999</v>
      </c>
      <c r="D23" s="1">
        <f t="shared" si="0"/>
        <v>1.2316491897044806</v>
      </c>
      <c r="E23" s="1">
        <f t="shared" si="1"/>
        <v>4.2578256561514758</v>
      </c>
      <c r="F23" s="1">
        <f t="shared" si="2"/>
        <v>0.81441433909360761</v>
      </c>
      <c r="G23" s="1">
        <f t="shared" si="3"/>
        <v>5.2280828710483789</v>
      </c>
    </row>
    <row r="24" spans="1:7" x14ac:dyDescent="0.25">
      <c r="A24" s="2" t="s">
        <v>71</v>
      </c>
      <c r="B24" s="2">
        <v>1.4159999999999999</v>
      </c>
      <c r="C24" s="2">
        <f>(1.008+0.625)/2</f>
        <v>0.8165</v>
      </c>
      <c r="D24" s="1">
        <f t="shared" ref="D24:D69" si="4">B24/C24</f>
        <v>1.7342314758113899</v>
      </c>
      <c r="E24" s="1">
        <f t="shared" ref="E24:E48" si="5">((4*PI()*(C24/2)^2)+((PI()*C24)*(B24-C24)))</f>
        <v>3.632196328744989</v>
      </c>
      <c r="F24" s="1">
        <f t="shared" ref="F24:F47" si="6">(((4/3)*PI()*(C24/2)^3)+(PI()*((C24/2)^2)*(B24-C24)))</f>
        <v>0.59891474869086647</v>
      </c>
      <c r="G24" s="1">
        <f t="shared" ref="G24:G44" si="7">E24/F24</f>
        <v>6.0646299605818683</v>
      </c>
    </row>
    <row r="25" spans="1:7" x14ac:dyDescent="0.25">
      <c r="A25" s="2" t="s">
        <v>71</v>
      </c>
      <c r="B25" s="2">
        <v>1.4350000000000001</v>
      </c>
      <c r="C25" s="2">
        <v>1.0680000000000001</v>
      </c>
      <c r="D25" s="1">
        <f t="shared" si="4"/>
        <v>1.3436329588014981</v>
      </c>
      <c r="E25" s="1">
        <f t="shared" si="5"/>
        <v>4.8147420690386458</v>
      </c>
      <c r="F25" s="1">
        <f t="shared" si="6"/>
        <v>0.96661567031048823</v>
      </c>
      <c r="G25" s="1">
        <f t="shared" si="7"/>
        <v>4.9810304311454976</v>
      </c>
    </row>
    <row r="26" spans="1:7" x14ac:dyDescent="0.25">
      <c r="A26" s="2" t="s">
        <v>71</v>
      </c>
      <c r="B26" s="2">
        <v>1.4019999999999999</v>
      </c>
      <c r="C26" s="2">
        <v>1.0369999999999999</v>
      </c>
      <c r="D26" s="1">
        <f t="shared" si="4"/>
        <v>1.351976856316297</v>
      </c>
      <c r="E26" s="1">
        <f t="shared" si="5"/>
        <v>4.5674798776452059</v>
      </c>
      <c r="F26" s="1">
        <f t="shared" si="6"/>
        <v>0.89217156742458337</v>
      </c>
      <c r="G26" s="1">
        <f t="shared" si="7"/>
        <v>5.1195084492885972</v>
      </c>
    </row>
    <row r="27" spans="1:7" x14ac:dyDescent="0.25">
      <c r="A27" s="2" t="s">
        <v>71</v>
      </c>
      <c r="B27" s="2">
        <v>1.379</v>
      </c>
      <c r="C27" s="2">
        <f>(1.049+0.661)/2</f>
        <v>0.85499999999999998</v>
      </c>
      <c r="D27" s="1">
        <f t="shared" si="4"/>
        <v>1.6128654970760234</v>
      </c>
      <c r="E27" s="1">
        <f t="shared" si="5"/>
        <v>3.7040791102517776</v>
      </c>
      <c r="F27" s="1">
        <f t="shared" si="6"/>
        <v>0.62811538748299589</v>
      </c>
      <c r="G27" s="1">
        <f t="shared" si="7"/>
        <v>5.8971316163657157</v>
      </c>
    </row>
    <row r="28" spans="1:7" x14ac:dyDescent="0.25">
      <c r="A28" s="2" t="s">
        <v>71</v>
      </c>
      <c r="B28" s="2">
        <v>1.3240000000000001</v>
      </c>
      <c r="C28" s="2">
        <v>1.0469999999999999</v>
      </c>
      <c r="D28" s="1">
        <f t="shared" si="4"/>
        <v>1.2645654250238778</v>
      </c>
      <c r="E28" s="1">
        <f t="shared" si="5"/>
        <v>4.3549637010004716</v>
      </c>
      <c r="F28" s="1">
        <f t="shared" si="6"/>
        <v>0.83943652191725937</v>
      </c>
      <c r="G28" s="1">
        <f t="shared" si="7"/>
        <v>5.1879607180466785</v>
      </c>
    </row>
    <row r="29" spans="1:7" x14ac:dyDescent="0.25">
      <c r="A29" s="2" t="s">
        <v>71</v>
      </c>
      <c r="B29" s="2">
        <v>1.9990000000000001</v>
      </c>
      <c r="C29" s="2">
        <v>1.06</v>
      </c>
      <c r="D29" s="1">
        <f t="shared" si="4"/>
        <v>1.8858490566037736</v>
      </c>
      <c r="E29" s="1">
        <f t="shared" si="5"/>
        <v>6.6568463373975568</v>
      </c>
      <c r="F29" s="1">
        <f t="shared" si="6"/>
        <v>1.4522570197513609</v>
      </c>
      <c r="G29" s="1">
        <f t="shared" si="7"/>
        <v>4.5837935343822727</v>
      </c>
    </row>
    <row r="30" spans="1:7" x14ac:dyDescent="0.25">
      <c r="A30" s="2" t="s">
        <v>71</v>
      </c>
      <c r="B30" s="2">
        <v>2.3239999999999998</v>
      </c>
      <c r="C30" s="2">
        <v>1.1180000000000001</v>
      </c>
      <c r="D30" s="1">
        <f t="shared" si="4"/>
        <v>2.0787119856887295</v>
      </c>
      <c r="E30" s="1">
        <f t="shared" si="5"/>
        <v>8.1625865635219164</v>
      </c>
      <c r="F30" s="1">
        <f t="shared" si="6"/>
        <v>1.9156005446254469</v>
      </c>
      <c r="G30" s="1">
        <f t="shared" si="7"/>
        <v>4.2611110058532216</v>
      </c>
    </row>
    <row r="31" spans="1:7" x14ac:dyDescent="0.25">
      <c r="A31" s="2" t="s">
        <v>71</v>
      </c>
      <c r="B31" s="2">
        <v>1.6519999999999999</v>
      </c>
      <c r="C31" s="2">
        <v>1.026</v>
      </c>
      <c r="D31" s="1">
        <f t="shared" si="4"/>
        <v>1.6101364522417152</v>
      </c>
      <c r="E31" s="1">
        <f t="shared" si="5"/>
        <v>5.3248487513873268</v>
      </c>
      <c r="F31" s="1">
        <f t="shared" si="6"/>
        <v>1.0830684341388697</v>
      </c>
      <c r="G31" s="1">
        <f t="shared" si="7"/>
        <v>4.9164471824174516</v>
      </c>
    </row>
    <row r="32" spans="1:7" x14ac:dyDescent="0.25">
      <c r="A32" s="2" t="s">
        <v>71</v>
      </c>
      <c r="B32" s="2">
        <v>1.4339999999999999</v>
      </c>
      <c r="C32" s="2">
        <f>(1.137+0.897)/2</f>
        <v>1.0169999999999999</v>
      </c>
      <c r="D32" s="1">
        <f t="shared" si="4"/>
        <v>1.4100294985250739</v>
      </c>
      <c r="E32" s="1">
        <f t="shared" si="5"/>
        <v>4.5816296109569752</v>
      </c>
      <c r="F32" s="1">
        <f t="shared" si="6"/>
        <v>0.8894999057192905</v>
      </c>
      <c r="G32" s="1">
        <f t="shared" si="7"/>
        <v>5.15079268867607</v>
      </c>
    </row>
    <row r="33" spans="1:7" x14ac:dyDescent="0.25">
      <c r="A33" s="2" t="s">
        <v>71</v>
      </c>
      <c r="B33" s="2">
        <v>1.9339999999999999</v>
      </c>
      <c r="C33" s="2">
        <v>1.1259999999999999</v>
      </c>
      <c r="D33" s="1">
        <f t="shared" si="4"/>
        <v>1.7175843694493784</v>
      </c>
      <c r="E33" s="1">
        <f t="shared" si="5"/>
        <v>6.8413960562400344</v>
      </c>
      <c r="F33" s="1">
        <f t="shared" si="6"/>
        <v>1.5521007549900756</v>
      </c>
      <c r="G33" s="1">
        <f t="shared" si="7"/>
        <v>4.4078298617178238</v>
      </c>
    </row>
    <row r="34" spans="1:7" x14ac:dyDescent="0.25">
      <c r="A34" s="2" t="s">
        <v>71</v>
      </c>
      <c r="B34" s="2">
        <v>1.2490000000000001</v>
      </c>
      <c r="C34" s="2">
        <v>0.99299999999999999</v>
      </c>
      <c r="D34" s="1">
        <f t="shared" si="4"/>
        <v>1.2578046324269891</v>
      </c>
      <c r="E34" s="1">
        <f t="shared" si="5"/>
        <v>3.8963822797633165</v>
      </c>
      <c r="F34" s="1">
        <f t="shared" si="6"/>
        <v>0.71093690558305944</v>
      </c>
      <c r="G34" s="1">
        <f t="shared" si="7"/>
        <v>5.4806302066535473</v>
      </c>
    </row>
    <row r="35" spans="1:7" x14ac:dyDescent="0.25">
      <c r="A35" s="2" t="s">
        <v>71</v>
      </c>
      <c r="B35" s="2">
        <v>1.903</v>
      </c>
      <c r="C35" s="2">
        <v>1.1259999999999999</v>
      </c>
      <c r="D35" s="1">
        <f t="shared" si="4"/>
        <v>1.6900532859680286</v>
      </c>
      <c r="E35" s="1">
        <f t="shared" si="5"/>
        <v>6.7317356230738294</v>
      </c>
      <c r="F35" s="1">
        <f t="shared" si="6"/>
        <v>1.5212313430537889</v>
      </c>
      <c r="G35" s="1">
        <f t="shared" si="7"/>
        <v>4.4251886169793462</v>
      </c>
    </row>
    <row r="36" spans="1:7" x14ac:dyDescent="0.25">
      <c r="A36" s="2" t="s">
        <v>71</v>
      </c>
      <c r="B36" s="2">
        <v>0.998</v>
      </c>
      <c r="C36" s="2">
        <v>0.88800000000000001</v>
      </c>
      <c r="D36" s="1">
        <f t="shared" si="4"/>
        <v>1.1238738738738738</v>
      </c>
      <c r="E36" s="1">
        <f t="shared" si="5"/>
        <v>2.7841548078349607</v>
      </c>
      <c r="F36" s="1">
        <f t="shared" si="6"/>
        <v>0.43476334856937032</v>
      </c>
      <c r="G36" s="1">
        <f t="shared" si="7"/>
        <v>6.4038397371730706</v>
      </c>
    </row>
    <row r="37" spans="1:7" x14ac:dyDescent="0.25">
      <c r="A37" s="2" t="s">
        <v>71</v>
      </c>
      <c r="B37" s="2">
        <v>2.4380000000000002</v>
      </c>
      <c r="C37" s="2">
        <v>1.167</v>
      </c>
      <c r="D37" s="1">
        <f t="shared" si="4"/>
        <v>2.0891173950299917</v>
      </c>
      <c r="E37" s="1">
        <f t="shared" si="5"/>
        <v>8.9382897719903873</v>
      </c>
      <c r="F37" s="1">
        <f t="shared" si="6"/>
        <v>2.1916618695505834</v>
      </c>
      <c r="G37" s="1">
        <f t="shared" si="7"/>
        <v>4.0783160469106718</v>
      </c>
    </row>
    <row r="38" spans="1:7" x14ac:dyDescent="0.25">
      <c r="A38" s="2" t="s">
        <v>71</v>
      </c>
      <c r="B38" s="2">
        <v>1.4610000000000001</v>
      </c>
      <c r="C38" s="2">
        <v>1.0960000000000001</v>
      </c>
      <c r="D38" s="1">
        <f t="shared" si="4"/>
        <v>1.3330291970802919</v>
      </c>
      <c r="E38" s="1">
        <f t="shared" si="5"/>
        <v>5.0304940861165788</v>
      </c>
      <c r="F38" s="1">
        <f t="shared" si="6"/>
        <v>1.0336879152936032</v>
      </c>
      <c r="G38" s="1">
        <f t="shared" si="7"/>
        <v>4.8665501566667189</v>
      </c>
    </row>
    <row r="39" spans="1:7" x14ac:dyDescent="0.25">
      <c r="A39" s="2" t="s">
        <v>71</v>
      </c>
      <c r="B39" s="2">
        <v>1.2749999999999999</v>
      </c>
      <c r="C39" s="2">
        <v>1.2390000000000001</v>
      </c>
      <c r="D39" s="1">
        <f t="shared" si="4"/>
        <v>1.0290556900726391</v>
      </c>
      <c r="E39" s="1">
        <f t="shared" si="5"/>
        <v>4.9628524546921353</v>
      </c>
      <c r="F39" s="1">
        <f t="shared" si="6"/>
        <v>1.0392972064618402</v>
      </c>
      <c r="G39" s="1">
        <f t="shared" si="7"/>
        <v>4.7752004179704839</v>
      </c>
    </row>
    <row r="40" spans="1:7" x14ac:dyDescent="0.25">
      <c r="A40" s="2" t="s">
        <v>71</v>
      </c>
      <c r="B40" s="2">
        <v>1.4990000000000001</v>
      </c>
      <c r="C40" s="2">
        <f>(0.784+0.488)/2</f>
        <v>0.63600000000000001</v>
      </c>
      <c r="D40" s="1">
        <f t="shared" si="4"/>
        <v>2.3569182389937109</v>
      </c>
      <c r="E40" s="1">
        <f t="shared" si="5"/>
        <v>2.9950813385969797</v>
      </c>
      <c r="F40" s="1">
        <f t="shared" si="6"/>
        <v>0.40886756475057762</v>
      </c>
      <c r="G40" s="1">
        <f t="shared" si="7"/>
        <v>7.3253092121016641</v>
      </c>
    </row>
    <row r="41" spans="1:7" x14ac:dyDescent="0.25">
      <c r="A41" s="2" t="s">
        <v>71</v>
      </c>
      <c r="B41" s="2">
        <v>1.216</v>
      </c>
      <c r="C41" s="2">
        <v>1.0249999999999999</v>
      </c>
      <c r="D41" s="1">
        <f t="shared" si="4"/>
        <v>1.1863414634146343</v>
      </c>
      <c r="E41" s="1">
        <f t="shared" si="5"/>
        <v>3.9156810834343179</v>
      </c>
      <c r="F41" s="1">
        <f t="shared" si="6"/>
        <v>0.72146397127840056</v>
      </c>
      <c r="G41" s="1">
        <f t="shared" si="7"/>
        <v>5.4274104311763667</v>
      </c>
    </row>
    <row r="42" spans="1:7" x14ac:dyDescent="0.25">
      <c r="A42" s="2" t="s">
        <v>71</v>
      </c>
      <c r="B42" s="2">
        <v>1.0720000000000001</v>
      </c>
      <c r="C42" s="2">
        <v>0.98299999999999998</v>
      </c>
      <c r="D42" s="1">
        <f t="shared" si="4"/>
        <v>1.0905391658189219</v>
      </c>
      <c r="E42" s="1">
        <f t="shared" si="5"/>
        <v>3.3105349401292381</v>
      </c>
      <c r="F42" s="1">
        <f t="shared" si="6"/>
        <v>0.56489064866653771</v>
      </c>
      <c r="G42" s="1">
        <f t="shared" si="7"/>
        <v>5.8604881280013714</v>
      </c>
    </row>
    <row r="43" spans="1:7" x14ac:dyDescent="0.25">
      <c r="A43" s="2" t="s">
        <v>71</v>
      </c>
      <c r="B43" s="2">
        <v>1.583</v>
      </c>
      <c r="C43" s="2">
        <v>0.88600000000000001</v>
      </c>
      <c r="D43" s="1">
        <f t="shared" si="4"/>
        <v>1.7866817155756207</v>
      </c>
      <c r="E43" s="1">
        <f t="shared" si="5"/>
        <v>4.4062030771805212</v>
      </c>
      <c r="F43" s="1">
        <f t="shared" si="6"/>
        <v>0.7938908172043293</v>
      </c>
      <c r="G43" s="1">
        <f t="shared" si="7"/>
        <v>5.5501373509985639</v>
      </c>
    </row>
    <row r="44" spans="1:7" x14ac:dyDescent="0.25">
      <c r="A44" s="2" t="s">
        <v>71</v>
      </c>
      <c r="B44" s="2">
        <v>1.252</v>
      </c>
      <c r="C44" s="2">
        <f>(1.235+0.794)/2</f>
        <v>1.0145</v>
      </c>
      <c r="D44" s="1">
        <f t="shared" si="4"/>
        <v>1.2341054706752095</v>
      </c>
      <c r="E44" s="1">
        <f t="shared" si="5"/>
        <v>3.9903064753276904</v>
      </c>
      <c r="F44" s="1">
        <f t="shared" si="6"/>
        <v>0.73868789054455997</v>
      </c>
      <c r="G44" s="1">
        <f t="shared" si="7"/>
        <v>5.4018842415110404</v>
      </c>
    </row>
    <row r="45" spans="1:7" x14ac:dyDescent="0.25">
      <c r="A45" s="2" t="s">
        <v>71</v>
      </c>
      <c r="B45" s="2">
        <v>1.1619999999999999</v>
      </c>
      <c r="C45" s="2">
        <v>0.94899999999999995</v>
      </c>
      <c r="D45" s="1">
        <f t="shared" si="4"/>
        <v>1.2244467860906216</v>
      </c>
      <c r="E45" s="1">
        <f t="shared" si="5"/>
        <v>3.4643535996343005</v>
      </c>
      <c r="F45" s="1">
        <f t="shared" si="6"/>
        <v>0.59816571737495239</v>
      </c>
      <c r="G45" s="1">
        <f t="shared" ref="G45:G76" si="8">E45/F45</f>
        <v>5.7916284718515811</v>
      </c>
    </row>
    <row r="46" spans="1:7" x14ac:dyDescent="0.25">
      <c r="A46" s="2" t="s">
        <v>71</v>
      </c>
      <c r="B46" s="2">
        <v>1.357</v>
      </c>
      <c r="C46" s="2">
        <v>0.95699999999999996</v>
      </c>
      <c r="D46" s="1">
        <f t="shared" si="4"/>
        <v>1.4179728317659352</v>
      </c>
      <c r="E46" s="1">
        <f t="shared" si="5"/>
        <v>4.0798261579917305</v>
      </c>
      <c r="F46" s="1">
        <f t="shared" si="6"/>
        <v>0.74663975520626624</v>
      </c>
      <c r="G46" s="1">
        <f t="shared" si="8"/>
        <v>5.4642498333947414</v>
      </c>
    </row>
    <row r="47" spans="1:7" x14ac:dyDescent="0.25">
      <c r="A47" s="2" t="s">
        <v>71</v>
      </c>
      <c r="B47" s="2">
        <v>1.292</v>
      </c>
      <c r="C47" s="2">
        <v>1.083</v>
      </c>
      <c r="D47" s="1">
        <f t="shared" si="4"/>
        <v>1.192982456140351</v>
      </c>
      <c r="E47" s="1">
        <f t="shared" si="5"/>
        <v>4.3958295382383676</v>
      </c>
      <c r="F47" s="1">
        <f t="shared" si="6"/>
        <v>0.85762311068270392</v>
      </c>
      <c r="G47" s="1">
        <f t="shared" si="8"/>
        <v>5.1255959447490902</v>
      </c>
    </row>
    <row r="48" spans="1:7" x14ac:dyDescent="0.25">
      <c r="A48" s="2" t="s">
        <v>71</v>
      </c>
      <c r="B48" s="2">
        <v>1.272</v>
      </c>
      <c r="C48" s="2">
        <f>(1.271+0.708)/2</f>
        <v>0.98949999999999994</v>
      </c>
      <c r="D48" s="1">
        <f t="shared" si="4"/>
        <v>1.2854977261243052</v>
      </c>
      <c r="E48" s="1">
        <f t="shared" si="5"/>
        <v>3.9541467438848716</v>
      </c>
      <c r="F48" s="1">
        <f t="shared" ref="F48:F76" si="9">(((4/3)*PI()*(C48/2)^3)+(PI()*((C48/2)^2)*(B48-C48)))</f>
        <v>0.72451805660304558</v>
      </c>
      <c r="G48" s="1">
        <f t="shared" si="8"/>
        <v>5.4576234613450074</v>
      </c>
    </row>
    <row r="49" spans="1:7" x14ac:dyDescent="0.25">
      <c r="A49" s="2" t="s">
        <v>71</v>
      </c>
      <c r="B49" s="2">
        <v>1.1259999999999999</v>
      </c>
      <c r="C49" s="2">
        <v>0.98399999999999999</v>
      </c>
      <c r="D49" s="1">
        <f t="shared" si="4"/>
        <v>1.1443089430894309</v>
      </c>
      <c r="E49" s="1">
        <f t="shared" ref="E49:E76" si="10">((4*PI()*(C49/2)^2)+((PI()*C49)*(B49-C49)))</f>
        <v>3.4808343946950329</v>
      </c>
      <c r="F49" s="1">
        <f t="shared" si="9"/>
        <v>0.60685225431065049</v>
      </c>
      <c r="G49" s="1">
        <f t="shared" si="8"/>
        <v>5.7358844265134383</v>
      </c>
    </row>
    <row r="50" spans="1:7" x14ac:dyDescent="0.25">
      <c r="A50" s="2" t="s">
        <v>71</v>
      </c>
      <c r="B50" s="2">
        <v>1.518</v>
      </c>
      <c r="C50" s="2">
        <v>1.0589999999999999</v>
      </c>
      <c r="D50" s="1">
        <f t="shared" si="4"/>
        <v>1.43342776203966</v>
      </c>
      <c r="E50" s="1">
        <f t="shared" si="10"/>
        <v>5.0503049693901154</v>
      </c>
      <c r="F50" s="1">
        <f t="shared" si="9"/>
        <v>1.0261426221031806</v>
      </c>
      <c r="G50" s="1">
        <f t="shared" si="8"/>
        <v>4.9216403846855288</v>
      </c>
    </row>
    <row r="51" spans="1:7" x14ac:dyDescent="0.25">
      <c r="A51" s="2" t="s">
        <v>71</v>
      </c>
      <c r="B51" s="2">
        <v>1.1879999999999999</v>
      </c>
      <c r="C51" s="2">
        <v>0.90100000000000002</v>
      </c>
      <c r="D51" s="1">
        <f t="shared" si="4"/>
        <v>1.3185349611542729</v>
      </c>
      <c r="E51" s="1">
        <f t="shared" si="10"/>
        <v>3.3627230772906715</v>
      </c>
      <c r="F51" s="1">
        <f t="shared" si="9"/>
        <v>0.56596473982164541</v>
      </c>
      <c r="G51" s="1">
        <f t="shared" si="8"/>
        <v>5.9415769935603748</v>
      </c>
    </row>
    <row r="52" spans="1:7" x14ac:dyDescent="0.25">
      <c r="A52" s="2" t="s">
        <v>71</v>
      </c>
      <c r="B52" s="2">
        <v>1.486</v>
      </c>
      <c r="C52" s="2">
        <v>1.206</v>
      </c>
      <c r="D52" s="1">
        <f t="shared" si="4"/>
        <v>1.2321724709784412</v>
      </c>
      <c r="E52" s="1">
        <f t="shared" si="10"/>
        <v>5.6300984599807258</v>
      </c>
      <c r="F52" s="1">
        <f t="shared" si="9"/>
        <v>1.2382655176861779</v>
      </c>
      <c r="G52" s="1">
        <f t="shared" si="8"/>
        <v>4.5467618855293042</v>
      </c>
    </row>
    <row r="53" spans="1:7" x14ac:dyDescent="0.25">
      <c r="A53" s="2" t="s">
        <v>71</v>
      </c>
      <c r="B53" s="2">
        <v>1.9179999999999999</v>
      </c>
      <c r="C53" s="2">
        <v>1.004</v>
      </c>
      <c r="D53" s="1">
        <f t="shared" si="4"/>
        <v>1.9103585657370517</v>
      </c>
      <c r="E53" s="1">
        <f t="shared" si="10"/>
        <v>6.049677008423564</v>
      </c>
      <c r="F53" s="1">
        <f t="shared" si="9"/>
        <v>1.2535153655358</v>
      </c>
      <c r="G53" s="1">
        <f t="shared" si="8"/>
        <v>4.8261690081778159</v>
      </c>
    </row>
    <row r="54" spans="1:7" x14ac:dyDescent="0.25">
      <c r="A54" s="2" t="s">
        <v>71</v>
      </c>
      <c r="B54" s="2">
        <v>1.383</v>
      </c>
      <c r="C54" s="2">
        <v>1.1910000000000001</v>
      </c>
      <c r="D54" s="1">
        <f t="shared" si="4"/>
        <v>1.1612090680100755</v>
      </c>
      <c r="E54" s="1">
        <f t="shared" si="10"/>
        <v>5.174683764138388</v>
      </c>
      <c r="F54" s="1">
        <f t="shared" si="9"/>
        <v>1.0984753590031773</v>
      </c>
      <c r="G54" s="1">
        <f t="shared" si="8"/>
        <v>4.7107872941585214</v>
      </c>
    </row>
    <row r="55" spans="1:7" x14ac:dyDescent="0.25">
      <c r="A55" s="2" t="s">
        <v>71</v>
      </c>
      <c r="B55" s="2">
        <v>1.633</v>
      </c>
      <c r="C55" s="2">
        <v>1.0229999999999999</v>
      </c>
      <c r="D55" s="1">
        <f t="shared" si="4"/>
        <v>1.5962854349951126</v>
      </c>
      <c r="E55" s="1">
        <f t="shared" si="10"/>
        <v>5.2482158817883109</v>
      </c>
      <c r="F55" s="1">
        <f t="shared" si="9"/>
        <v>1.061949005268481</v>
      </c>
      <c r="G55" s="1">
        <f t="shared" si="8"/>
        <v>4.942060170263507</v>
      </c>
    </row>
    <row r="56" spans="1:7" x14ac:dyDescent="0.25">
      <c r="A56" s="2" t="s">
        <v>71</v>
      </c>
      <c r="B56" s="2">
        <v>1.304</v>
      </c>
      <c r="C56" s="2">
        <v>1.0960000000000001</v>
      </c>
      <c r="D56" s="1">
        <f t="shared" si="4"/>
        <v>1.1897810218978102</v>
      </c>
      <c r="E56" s="1">
        <f t="shared" si="10"/>
        <v>4.4899139550280758</v>
      </c>
      <c r="F56" s="1">
        <f t="shared" si="9"/>
        <v>0.8855689593753534</v>
      </c>
      <c r="G56" s="1">
        <f t="shared" si="8"/>
        <v>5.0700895819508967</v>
      </c>
    </row>
    <row r="57" spans="1:7" x14ac:dyDescent="0.25">
      <c r="A57" s="2" t="s">
        <v>71</v>
      </c>
      <c r="B57" s="2">
        <v>1.482</v>
      </c>
      <c r="C57" s="2">
        <v>1.1319999999999999</v>
      </c>
      <c r="D57" s="1">
        <f t="shared" si="4"/>
        <v>1.3091872791519437</v>
      </c>
      <c r="E57" s="1">
        <f t="shared" si="10"/>
        <v>5.2704112338859224</v>
      </c>
      <c r="F57" s="1">
        <f t="shared" si="9"/>
        <v>1.1117675260087085</v>
      </c>
      <c r="G57" s="1">
        <f t="shared" si="8"/>
        <v>4.7405695080939418</v>
      </c>
    </row>
    <row r="58" spans="1:7" x14ac:dyDescent="0.25">
      <c r="A58" s="2" t="s">
        <v>71</v>
      </c>
      <c r="B58" s="2">
        <v>1.974</v>
      </c>
      <c r="C58" s="2">
        <v>1.0129999999999999</v>
      </c>
      <c r="D58" s="1">
        <f t="shared" si="4"/>
        <v>1.9486673247778876</v>
      </c>
      <c r="E58" s="1">
        <f t="shared" si="10"/>
        <v>6.2821234488626718</v>
      </c>
      <c r="F58" s="1">
        <f t="shared" si="9"/>
        <v>1.3188048920382864</v>
      </c>
      <c r="G58" s="1">
        <f t="shared" si="8"/>
        <v>4.763497229035373</v>
      </c>
    </row>
    <row r="59" spans="1:7" x14ac:dyDescent="0.25">
      <c r="A59" s="2" t="s">
        <v>71</v>
      </c>
      <c r="B59" s="2">
        <v>2.4390000000000001</v>
      </c>
      <c r="C59" s="2">
        <v>1.08</v>
      </c>
      <c r="D59" s="1">
        <f t="shared" si="4"/>
        <v>2.2583333333333333</v>
      </c>
      <c r="E59" s="1">
        <f t="shared" si="10"/>
        <v>8.2753320406739466</v>
      </c>
      <c r="F59" s="1">
        <f t="shared" si="9"/>
        <v>1.9045478205787234</v>
      </c>
      <c r="G59" s="1">
        <f t="shared" si="8"/>
        <v>4.3450376783710114</v>
      </c>
    </row>
    <row r="60" spans="1:7" x14ac:dyDescent="0.25">
      <c r="A60" s="2" t="s">
        <v>71</v>
      </c>
      <c r="B60" s="2">
        <v>0.92400000000000004</v>
      </c>
      <c r="C60" s="2">
        <v>0.82399999999999995</v>
      </c>
      <c r="D60" s="1">
        <f t="shared" si="4"/>
        <v>1.121359223300971</v>
      </c>
      <c r="E60" s="1">
        <f t="shared" si="10"/>
        <v>2.3919332482195821</v>
      </c>
      <c r="F60" s="1">
        <f t="shared" si="9"/>
        <v>0.34626771620185409</v>
      </c>
      <c r="G60" s="1">
        <f t="shared" si="8"/>
        <v>6.9077570223879121</v>
      </c>
    </row>
    <row r="61" spans="1:7" x14ac:dyDescent="0.25">
      <c r="A61" s="2" t="s">
        <v>71</v>
      </c>
      <c r="B61" s="2">
        <v>1.609</v>
      </c>
      <c r="C61" s="2">
        <v>0.94199999999999995</v>
      </c>
      <c r="D61" s="1">
        <f t="shared" si="4"/>
        <v>1.7080679405520172</v>
      </c>
      <c r="E61" s="1">
        <f t="shared" si="10"/>
        <v>4.7616428700076696</v>
      </c>
      <c r="F61" s="1">
        <f t="shared" si="9"/>
        <v>0.90252960234519208</v>
      </c>
      <c r="G61" s="1">
        <f t="shared" si="8"/>
        <v>5.2758855306626007</v>
      </c>
    </row>
    <row r="62" spans="1:7" x14ac:dyDescent="0.25">
      <c r="A62" s="2" t="s">
        <v>71</v>
      </c>
      <c r="B62" s="2">
        <v>1.2030000000000001</v>
      </c>
      <c r="C62" s="2">
        <v>1.1299999999999999</v>
      </c>
      <c r="D62" s="1">
        <f t="shared" si="4"/>
        <v>1.0646017699115047</v>
      </c>
      <c r="E62" s="1">
        <f t="shared" si="10"/>
        <v>4.2706496373634284</v>
      </c>
      <c r="F62" s="1">
        <f t="shared" si="9"/>
        <v>0.82870897129793919</v>
      </c>
      <c r="G62" s="1">
        <f t="shared" si="8"/>
        <v>5.15337686120938</v>
      </c>
    </row>
    <row r="63" spans="1:7" x14ac:dyDescent="0.25">
      <c r="A63" s="2" t="s">
        <v>71</v>
      </c>
      <c r="B63" s="2">
        <v>0.90900000000000003</v>
      </c>
      <c r="C63" s="2">
        <v>0.73699999999999999</v>
      </c>
      <c r="D63" s="1">
        <f t="shared" si="4"/>
        <v>1.2333785617367707</v>
      </c>
      <c r="E63" s="1">
        <f t="shared" si="10"/>
        <v>2.1046565911973709</v>
      </c>
      <c r="F63" s="1">
        <f t="shared" si="9"/>
        <v>0.28298061022623766</v>
      </c>
      <c r="G63" s="1">
        <f t="shared" si="8"/>
        <v>7.4374586637393199</v>
      </c>
    </row>
    <row r="64" spans="1:7" x14ac:dyDescent="0.25">
      <c r="A64" s="2" t="s">
        <v>71</v>
      </c>
      <c r="B64" s="2">
        <v>1.764</v>
      </c>
      <c r="C64" s="2">
        <v>0.97199999999999998</v>
      </c>
      <c r="D64" s="1">
        <f t="shared" si="4"/>
        <v>1.8148148148148149</v>
      </c>
      <c r="E64" s="1">
        <f t="shared" si="10"/>
        <v>5.3865998965862882</v>
      </c>
      <c r="F64" s="1">
        <f t="shared" si="9"/>
        <v>1.0685255305065042</v>
      </c>
      <c r="G64" s="1">
        <f t="shared" si="8"/>
        <v>5.041152263374487</v>
      </c>
    </row>
    <row r="65" spans="1:7" x14ac:dyDescent="0.25">
      <c r="A65" s="2" t="s">
        <v>71</v>
      </c>
      <c r="B65" s="2">
        <v>1.6020000000000001</v>
      </c>
      <c r="C65" s="2">
        <v>1.1779999999999999</v>
      </c>
      <c r="D65" s="1">
        <f t="shared" si="4"/>
        <v>1.3599320882852293</v>
      </c>
      <c r="E65" s="1">
        <f t="shared" si="10"/>
        <v>5.9286754257779002</v>
      </c>
      <c r="F65" s="1">
        <f t="shared" si="9"/>
        <v>1.3180336129776724</v>
      </c>
      <c r="G65" s="1">
        <f t="shared" si="8"/>
        <v>4.498121570954452</v>
      </c>
    </row>
    <row r="66" spans="1:7" x14ac:dyDescent="0.25">
      <c r="A66" s="2" t="s">
        <v>71</v>
      </c>
      <c r="B66" s="2">
        <v>1.294</v>
      </c>
      <c r="C66" s="2">
        <v>0.88900000000000001</v>
      </c>
      <c r="D66" s="1">
        <f t="shared" si="4"/>
        <v>1.455568053993251</v>
      </c>
      <c r="E66" s="1">
        <f t="shared" si="10"/>
        <v>3.6139813745394762</v>
      </c>
      <c r="F66" s="1">
        <f t="shared" si="9"/>
        <v>0.61926832301668111</v>
      </c>
      <c r="G66" s="1">
        <f t="shared" si="8"/>
        <v>5.8358892909853024</v>
      </c>
    </row>
    <row r="67" spans="1:7" x14ac:dyDescent="0.25">
      <c r="A67" s="2" t="s">
        <v>71</v>
      </c>
      <c r="B67" s="2">
        <v>1.181</v>
      </c>
      <c r="C67" s="2">
        <v>1.1240000000000001</v>
      </c>
      <c r="D67" s="1">
        <f t="shared" si="4"/>
        <v>1.050711743772242</v>
      </c>
      <c r="E67" s="1">
        <f t="shared" si="10"/>
        <v>4.17028831845185</v>
      </c>
      <c r="F67" s="1">
        <f t="shared" si="9"/>
        <v>0.8000868222681744</v>
      </c>
      <c r="G67" s="1">
        <f t="shared" si="8"/>
        <v>5.2122947190024407</v>
      </c>
    </row>
    <row r="68" spans="1:7" x14ac:dyDescent="0.25">
      <c r="A68" s="2" t="s">
        <v>71</v>
      </c>
      <c r="B68" s="2">
        <v>1.603</v>
      </c>
      <c r="C68" s="2">
        <v>0.85499999999999998</v>
      </c>
      <c r="D68" s="1">
        <f t="shared" si="4"/>
        <v>1.8748538011695906</v>
      </c>
      <c r="E68" s="1">
        <f t="shared" si="10"/>
        <v>4.3057569352672944</v>
      </c>
      <c r="F68" s="1">
        <f t="shared" si="9"/>
        <v>0.75672402258006266</v>
      </c>
      <c r="G68" s="1">
        <f t="shared" si="8"/>
        <v>5.6899963616679532</v>
      </c>
    </row>
    <row r="69" spans="1:7" x14ac:dyDescent="0.25">
      <c r="A69" s="2" t="s">
        <v>71</v>
      </c>
      <c r="B69" s="2">
        <v>1.2170000000000001</v>
      </c>
      <c r="C69" s="2">
        <v>1.153</v>
      </c>
      <c r="D69" s="1">
        <f t="shared" si="4"/>
        <v>1.0555073720728534</v>
      </c>
      <c r="E69" s="1">
        <f t="shared" si="10"/>
        <v>4.4082859531098517</v>
      </c>
      <c r="F69" s="1">
        <f t="shared" si="9"/>
        <v>0.86940007891202942</v>
      </c>
      <c r="G69" s="1">
        <f t="shared" si="8"/>
        <v>5.0704917793731941</v>
      </c>
    </row>
    <row r="70" spans="1:7" x14ac:dyDescent="0.25">
      <c r="A70" s="2" t="s">
        <v>71</v>
      </c>
      <c r="B70" s="2">
        <v>1.9119999999999999</v>
      </c>
      <c r="C70" s="2">
        <v>1.173</v>
      </c>
      <c r="D70" s="1">
        <f t="shared" ref="D70:D76" si="11">B70/C70</f>
        <v>1.63000852514919</v>
      </c>
      <c r="E70" s="1">
        <f t="shared" si="10"/>
        <v>7.0458886052475016</v>
      </c>
      <c r="F70" s="1">
        <f t="shared" si="9"/>
        <v>1.6436718586488026</v>
      </c>
      <c r="G70" s="1">
        <f t="shared" si="8"/>
        <v>4.2866759372759757</v>
      </c>
    </row>
    <row r="71" spans="1:7" x14ac:dyDescent="0.25">
      <c r="A71" s="2" t="s">
        <v>71</v>
      </c>
      <c r="B71" s="2">
        <v>1.4570000000000001</v>
      </c>
      <c r="C71" s="2">
        <v>1.175</v>
      </c>
      <c r="D71" s="1">
        <f t="shared" si="11"/>
        <v>1.24</v>
      </c>
      <c r="E71" s="1">
        <f t="shared" si="10"/>
        <v>5.3783280831293867</v>
      </c>
      <c r="F71" s="1">
        <f t="shared" si="9"/>
        <v>1.1551839081775215</v>
      </c>
      <c r="G71" s="1">
        <f t="shared" si="8"/>
        <v>4.655819774718398</v>
      </c>
    </row>
    <row r="72" spans="1:7" x14ac:dyDescent="0.25">
      <c r="A72" s="2" t="s">
        <v>71</v>
      </c>
      <c r="B72" s="2">
        <v>1.869</v>
      </c>
      <c r="C72" s="2">
        <v>1.2130000000000001</v>
      </c>
      <c r="D72" s="1">
        <f t="shared" si="11"/>
        <v>1.5408079142621598</v>
      </c>
      <c r="E72" s="1">
        <f t="shared" si="10"/>
        <v>7.1222952801754591</v>
      </c>
      <c r="F72" s="1">
        <f t="shared" si="9"/>
        <v>1.6925841940566855</v>
      </c>
      <c r="G72" s="1">
        <f t="shared" si="8"/>
        <v>4.2079415045848698</v>
      </c>
    </row>
    <row r="73" spans="1:7" x14ac:dyDescent="0.25">
      <c r="A73" s="2" t="s">
        <v>71</v>
      </c>
      <c r="B73" s="2">
        <v>1.609</v>
      </c>
      <c r="C73" s="2">
        <v>1.0369999999999999</v>
      </c>
      <c r="D73" s="1">
        <f t="shared" si="11"/>
        <v>1.5515911282545807</v>
      </c>
      <c r="E73" s="1">
        <f t="shared" si="10"/>
        <v>5.2418510150721378</v>
      </c>
      <c r="F73" s="1">
        <f t="shared" si="9"/>
        <v>1.0670022848025154</v>
      </c>
      <c r="G73" s="1">
        <f t="shared" si="8"/>
        <v>4.9126895881411521</v>
      </c>
    </row>
    <row r="74" spans="1:7" x14ac:dyDescent="0.25">
      <c r="A74" s="2" t="s">
        <v>71</v>
      </c>
      <c r="B74" s="2">
        <v>1.605</v>
      </c>
      <c r="C74" s="2">
        <v>1.0469999999999999</v>
      </c>
      <c r="D74" s="1">
        <f t="shared" si="11"/>
        <v>1.5329512893982808</v>
      </c>
      <c r="E74" s="1">
        <f t="shared" si="10"/>
        <v>5.2792422508351633</v>
      </c>
      <c r="F74" s="1">
        <f t="shared" si="9"/>
        <v>1.08136643233649</v>
      </c>
      <c r="G74" s="1">
        <f t="shared" si="8"/>
        <v>4.8820104757907039</v>
      </c>
    </row>
    <row r="75" spans="1:7" x14ac:dyDescent="0.25">
      <c r="A75" s="2" t="s">
        <v>71</v>
      </c>
      <c r="B75" s="2">
        <v>2.0190000000000001</v>
      </c>
      <c r="C75" s="2">
        <v>1.0449999999999999</v>
      </c>
      <c r="D75" s="1">
        <f t="shared" si="11"/>
        <v>1.9320574162679429</v>
      </c>
      <c r="E75" s="1">
        <f t="shared" si="10"/>
        <v>6.6283049681396928</v>
      </c>
      <c r="F75" s="1">
        <f t="shared" si="9"/>
        <v>1.4328880800243671</v>
      </c>
      <c r="G75" s="1">
        <f t="shared" si="8"/>
        <v>4.6258357931395278</v>
      </c>
    </row>
    <row r="76" spans="1:7" x14ac:dyDescent="0.25">
      <c r="A76" s="2" t="s">
        <v>71</v>
      </c>
      <c r="B76" s="2">
        <v>2.2599999999999998</v>
      </c>
      <c r="C76" s="2">
        <v>1.1140000000000001</v>
      </c>
      <c r="D76" s="1">
        <f t="shared" si="11"/>
        <v>2.0287253141831236</v>
      </c>
      <c r="E76" s="1">
        <f t="shared" si="10"/>
        <v>7.909399328383806</v>
      </c>
      <c r="F76" s="1">
        <f t="shared" si="9"/>
        <v>1.8408380326847209</v>
      </c>
      <c r="G76" s="1">
        <f t="shared" si="8"/>
        <v>4.2966296805855073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x14ac:dyDescent="0.25">
      <c r="A79" s="6"/>
      <c r="D79" s="2"/>
      <c r="E79" s="2"/>
    </row>
    <row r="80" spans="1:7" x14ac:dyDescent="0.25">
      <c r="D80" s="2"/>
      <c r="E80" s="2"/>
    </row>
    <row r="81" spans="4:5" x14ac:dyDescent="0.25">
      <c r="D81" s="2"/>
      <c r="E81" s="2"/>
    </row>
    <row r="82" spans="4:5" x14ac:dyDescent="0.25">
      <c r="D82" s="2"/>
      <c r="E82" s="2"/>
    </row>
    <row r="83" spans="4:5" x14ac:dyDescent="0.25">
      <c r="D83" s="2"/>
      <c r="E83" s="2"/>
    </row>
    <row r="84" spans="4:5" x14ac:dyDescent="0.25">
      <c r="D84" s="2"/>
      <c r="E84" s="2"/>
    </row>
    <row r="85" spans="4:5" x14ac:dyDescent="0.25">
      <c r="D85" s="2"/>
      <c r="E85" s="2"/>
    </row>
    <row r="86" spans="4:5" x14ac:dyDescent="0.25">
      <c r="D86" s="2"/>
      <c r="E86" s="2"/>
    </row>
    <row r="87" spans="4:5" x14ac:dyDescent="0.25">
      <c r="D87" s="2"/>
      <c r="E87" s="2"/>
    </row>
    <row r="88" spans="4:5" x14ac:dyDescent="0.25">
      <c r="D88" s="2"/>
      <c r="E88" s="2"/>
    </row>
    <row r="89" spans="4:5" s="2" customFormat="1" x14ac:dyDescent="0.25"/>
    <row r="90" spans="4:5" s="2" customFormat="1" x14ac:dyDescent="0.25"/>
    <row r="91" spans="4:5" s="2" customFormat="1" x14ac:dyDescent="0.25"/>
    <row r="92" spans="4:5" s="2" customFormat="1" x14ac:dyDescent="0.25"/>
    <row r="93" spans="4:5" s="2" customFormat="1" x14ac:dyDescent="0.25"/>
    <row r="94" spans="4:5" s="2" customFormat="1" x14ac:dyDescent="0.25"/>
    <row r="95" spans="4:5" s="2" customFormat="1" x14ac:dyDescent="0.25"/>
    <row r="96" spans="4:5" s="2" customFormat="1" x14ac:dyDescent="0.25"/>
    <row r="97" spans="1:7" s="2" customFormat="1" x14ac:dyDescent="0.25"/>
    <row r="98" spans="1:7" s="2" customFormat="1" x14ac:dyDescent="0.25"/>
    <row r="99" spans="1:7" s="2" customFormat="1" x14ac:dyDescent="0.25"/>
    <row r="100" spans="1:7" s="2" customFormat="1" x14ac:dyDescent="0.25"/>
    <row r="101" spans="1:7" s="2" customFormat="1" x14ac:dyDescent="0.25"/>
    <row r="102" spans="1:7" s="2" customFormat="1" x14ac:dyDescent="0.25"/>
    <row r="103" spans="1:7" s="2" customFormat="1" x14ac:dyDescent="0.25"/>
    <row r="104" spans="1:7" s="2" customFormat="1" x14ac:dyDescent="0.25"/>
    <row r="105" spans="1:7" x14ac:dyDescent="0.25">
      <c r="A105" s="2" t="s">
        <v>7</v>
      </c>
      <c r="B105" s="2">
        <f t="shared" ref="B105:G105" si="12">COUNT(B2:B103)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AVERAGE(B2:B102)</f>
        <v>1.494226666666667</v>
      </c>
      <c r="C106" s="2">
        <f t="shared" si="13"/>
        <v>1.0359333333333332</v>
      </c>
      <c r="D106" s="2">
        <f t="shared" si="13"/>
        <v>1.4491274633556355</v>
      </c>
      <c r="E106" s="2">
        <f t="shared" si="13"/>
        <v>4.9042007838612571</v>
      </c>
      <c r="F106" s="2">
        <f t="shared" si="13"/>
        <v>0.99385802438987736</v>
      </c>
      <c r="G106" s="2">
        <f t="shared" si="13"/>
        <v>5.1713651174393274</v>
      </c>
    </row>
    <row r="107" spans="1:7" x14ac:dyDescent="0.25">
      <c r="A107" s="2" t="s">
        <v>9</v>
      </c>
      <c r="B107" s="2">
        <f t="shared" ref="B107:G107" si="14">_xlfn.STDEV.S(B2:B103)</f>
        <v>0.35340653312814541</v>
      </c>
      <c r="C107" s="2">
        <f t="shared" si="14"/>
        <v>0.11525340275604468</v>
      </c>
      <c r="D107" s="2">
        <f t="shared" si="14"/>
        <v>0.32936002094474459</v>
      </c>
      <c r="E107" s="2">
        <f t="shared" si="14"/>
        <v>1.4250427070839045</v>
      </c>
      <c r="F107" s="2">
        <f t="shared" si="14"/>
        <v>0.399363558908506</v>
      </c>
      <c r="G107" s="2">
        <f t="shared" si="14"/>
        <v>0.67729525192670548</v>
      </c>
    </row>
    <row r="108" spans="1:7" x14ac:dyDescent="0.25">
      <c r="D108" s="2"/>
      <c r="E108" s="2"/>
    </row>
    <row r="109" spans="1:7" x14ac:dyDescent="0.25">
      <c r="D109" s="2"/>
      <c r="E109" s="2"/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"/>
  <sheetViews>
    <sheetView workbookViewId="0">
      <pane ySplit="1" topLeftCell="A79" activePane="bottomLeft" state="frozen"/>
      <selection pane="bottomLeft" activeCell="B1" sqref="B1:C77"/>
    </sheetView>
  </sheetViews>
  <sheetFormatPr defaultColWidth="8.85546875" defaultRowHeight="15" x14ac:dyDescent="0.25"/>
  <cols>
    <col min="1" max="1" width="11.140625" style="2" customWidth="1"/>
    <col min="2" max="3" width="19.14062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71</v>
      </c>
      <c r="B2" s="2">
        <v>1.639</v>
      </c>
      <c r="C2" s="2">
        <f>(1.116+0.785)/2</f>
        <v>0.95050000000000012</v>
      </c>
      <c r="D2" s="1">
        <f t="shared" ref="D2:D33" si="0">B2/C2</f>
        <v>1.724355602314571</v>
      </c>
      <c r="E2" s="1">
        <f t="shared" ref="E2:E33" si="1">((4*PI()*(C2/2)^2)+((PI()*C2)*(B2-C2)))</f>
        <v>4.8941913764516052</v>
      </c>
      <c r="F2" s="1">
        <f t="shared" ref="F2:F33" si="2">(((4/3)*PI()*(C2/2)^3)+(PI()*((C2/2)^2)*(B2-C2)))</f>
        <v>0.9381673782289951</v>
      </c>
      <c r="G2" s="1">
        <f t="shared" ref="G2:G33" si="3">E2/F2</f>
        <v>5.2167571480587052</v>
      </c>
    </row>
    <row r="3" spans="1:7" x14ac:dyDescent="0.25">
      <c r="A3" s="2" t="s">
        <v>71</v>
      </c>
      <c r="B3" s="2">
        <v>1.373</v>
      </c>
      <c r="C3" s="2">
        <f>(1.012+0.363)/2</f>
        <v>0.6875</v>
      </c>
      <c r="D3" s="1">
        <f t="shared" si="0"/>
        <v>1.997090909090909</v>
      </c>
      <c r="E3" s="1">
        <f t="shared" si="1"/>
        <v>2.9654671154479155</v>
      </c>
      <c r="F3" s="1">
        <f t="shared" si="2"/>
        <v>0.42461764260611928</v>
      </c>
      <c r="G3" s="1">
        <f t="shared" si="3"/>
        <v>6.9838528075450705</v>
      </c>
    </row>
    <row r="4" spans="1:7" x14ac:dyDescent="0.25">
      <c r="A4" s="2" t="s">
        <v>71</v>
      </c>
      <c r="B4" s="2">
        <v>1.849</v>
      </c>
      <c r="C4" s="2">
        <v>1.264</v>
      </c>
      <c r="D4" s="1">
        <f t="shared" si="0"/>
        <v>1.4628164556962024</v>
      </c>
      <c r="E4" s="1">
        <f t="shared" si="1"/>
        <v>7.3423292880402347</v>
      </c>
      <c r="F4" s="1">
        <f t="shared" si="2"/>
        <v>1.7914753999736286</v>
      </c>
      <c r="G4" s="1">
        <f t="shared" si="3"/>
        <v>4.0984817810773828</v>
      </c>
    </row>
    <row r="5" spans="1:7" x14ac:dyDescent="0.25">
      <c r="A5" s="2" t="s">
        <v>71</v>
      </c>
      <c r="B5" s="2">
        <v>1.2370000000000001</v>
      </c>
      <c r="C5" s="2">
        <v>1.0529999999999999</v>
      </c>
      <c r="D5" s="1">
        <f t="shared" si="0"/>
        <v>1.1747388414055082</v>
      </c>
      <c r="E5" s="1">
        <f t="shared" si="1"/>
        <v>4.092116068452575</v>
      </c>
      <c r="F5" s="1">
        <f t="shared" si="2"/>
        <v>0.77157890521248518</v>
      </c>
      <c r="G5" s="1">
        <f t="shared" si="3"/>
        <v>5.3035613607472163</v>
      </c>
    </row>
    <row r="6" spans="1:7" x14ac:dyDescent="0.25">
      <c r="A6" s="2" t="s">
        <v>71</v>
      </c>
      <c r="B6" s="2">
        <v>2.2189999999999999</v>
      </c>
      <c r="C6" s="2">
        <v>1.206</v>
      </c>
      <c r="D6" s="1">
        <f t="shared" si="0"/>
        <v>1.8399668325041458</v>
      </c>
      <c r="E6" s="1">
        <f t="shared" si="1"/>
        <v>8.4072600825687953</v>
      </c>
      <c r="F6" s="1">
        <f t="shared" si="2"/>
        <v>2.0755797468964809</v>
      </c>
      <c r="G6" s="1">
        <f t="shared" si="3"/>
        <v>4.0505598954411584</v>
      </c>
    </row>
    <row r="7" spans="1:7" x14ac:dyDescent="0.25">
      <c r="A7" s="2" t="s">
        <v>71</v>
      </c>
      <c r="B7" s="2">
        <v>2.4209999999999998</v>
      </c>
      <c r="C7" s="2">
        <v>1.395</v>
      </c>
      <c r="D7" s="1">
        <f t="shared" si="0"/>
        <v>1.7354838709677418</v>
      </c>
      <c r="E7" s="1">
        <f t="shared" si="1"/>
        <v>10.610085161005539</v>
      </c>
      <c r="F7" s="1">
        <f t="shared" si="2"/>
        <v>2.9895591255703158</v>
      </c>
      <c r="G7" s="1">
        <f t="shared" si="3"/>
        <v>3.5490467708951772</v>
      </c>
    </row>
    <row r="8" spans="1:7" x14ac:dyDescent="0.25">
      <c r="A8" s="2" t="s">
        <v>71</v>
      </c>
      <c r="B8" s="2">
        <v>1.3580000000000001</v>
      </c>
      <c r="C8" s="2">
        <v>1.077</v>
      </c>
      <c r="D8" s="1">
        <f t="shared" si="0"/>
        <v>1.2609099350046427</v>
      </c>
      <c r="E8" s="1">
        <f t="shared" si="1"/>
        <v>4.5947866009902096</v>
      </c>
      <c r="F8" s="1">
        <f t="shared" si="2"/>
        <v>0.91009510016516737</v>
      </c>
      <c r="G8" s="1">
        <f t="shared" si="3"/>
        <v>5.0486884284470177</v>
      </c>
    </row>
    <row r="9" spans="1:7" x14ac:dyDescent="0.25">
      <c r="A9" s="2" t="s">
        <v>71</v>
      </c>
      <c r="B9" s="2">
        <v>1.3029999999999999</v>
      </c>
      <c r="C9" s="2">
        <v>1.133</v>
      </c>
      <c r="D9" s="1">
        <f t="shared" si="0"/>
        <v>1.1500441306266549</v>
      </c>
      <c r="E9" s="1">
        <f t="shared" si="1"/>
        <v>4.637930092901958</v>
      </c>
      <c r="F9" s="1">
        <f t="shared" si="2"/>
        <v>0.93292752824481839</v>
      </c>
      <c r="G9" s="1">
        <f t="shared" si="3"/>
        <v>4.9713723225936093</v>
      </c>
    </row>
    <row r="10" spans="1:7" x14ac:dyDescent="0.25">
      <c r="A10" s="2" t="s">
        <v>71</v>
      </c>
      <c r="B10" s="2">
        <v>1.113</v>
      </c>
      <c r="C10" s="2">
        <v>0.88800000000000001</v>
      </c>
      <c r="D10" s="1">
        <f t="shared" si="0"/>
        <v>1.2533783783783783</v>
      </c>
      <c r="E10" s="1">
        <f t="shared" si="1"/>
        <v>3.1049742496195503</v>
      </c>
      <c r="F10" s="1">
        <f t="shared" si="2"/>
        <v>0.50598526464554916</v>
      </c>
      <c r="G10" s="1">
        <f t="shared" si="3"/>
        <v>6.136491448608953</v>
      </c>
    </row>
    <row r="11" spans="1:7" x14ac:dyDescent="0.25">
      <c r="A11" s="2" t="s">
        <v>71</v>
      </c>
      <c r="B11" s="2">
        <v>1.4590000000000001</v>
      </c>
      <c r="C11" s="2">
        <v>1.1779999999999999</v>
      </c>
      <c r="D11" s="1">
        <f t="shared" si="0"/>
        <v>1.238539898132428</v>
      </c>
      <c r="E11" s="1">
        <f t="shared" si="1"/>
        <v>5.3994615769100847</v>
      </c>
      <c r="F11" s="1">
        <f t="shared" si="2"/>
        <v>1.1621801344861009</v>
      </c>
      <c r="G11" s="1">
        <f t="shared" si="3"/>
        <v>4.6459764856483696</v>
      </c>
    </row>
    <row r="12" spans="1:7" x14ac:dyDescent="0.25">
      <c r="A12" s="2" t="s">
        <v>71</v>
      </c>
      <c r="B12" s="2">
        <v>1.4079999999999999</v>
      </c>
      <c r="C12" s="2">
        <v>1.0249999999999999</v>
      </c>
      <c r="D12" s="1">
        <f t="shared" si="0"/>
        <v>1.373658536585366</v>
      </c>
      <c r="E12" s="1">
        <f t="shared" si="1"/>
        <v>4.5339465176607892</v>
      </c>
      <c r="F12" s="1">
        <f t="shared" si="2"/>
        <v>0.87989448879893373</v>
      </c>
      <c r="G12" s="1">
        <f t="shared" si="3"/>
        <v>5.1528297714987161</v>
      </c>
    </row>
    <row r="13" spans="1:7" x14ac:dyDescent="0.25">
      <c r="A13" s="2" t="s">
        <v>71</v>
      </c>
      <c r="B13" s="2">
        <v>1.7689999999999999</v>
      </c>
      <c r="C13" s="2">
        <v>1.119</v>
      </c>
      <c r="D13" s="1">
        <f t="shared" si="0"/>
        <v>1.580875781948168</v>
      </c>
      <c r="E13" s="1">
        <f t="shared" si="1"/>
        <v>6.2188172153001844</v>
      </c>
      <c r="F13" s="1">
        <f t="shared" si="2"/>
        <v>1.3728891497503655</v>
      </c>
      <c r="G13" s="1">
        <f t="shared" si="3"/>
        <v>4.5297300342354383</v>
      </c>
    </row>
    <row r="14" spans="1:7" x14ac:dyDescent="0.25">
      <c r="A14" s="2" t="s">
        <v>71</v>
      </c>
      <c r="B14" s="2">
        <v>0.98799999999999999</v>
      </c>
      <c r="C14" s="2">
        <f>(1.293+0.595)/2</f>
        <v>0.94399999999999995</v>
      </c>
      <c r="D14" s="1">
        <f t="shared" si="0"/>
        <v>1.0466101694915255</v>
      </c>
      <c r="E14" s="1">
        <f t="shared" si="1"/>
        <v>2.930075503408899</v>
      </c>
      <c r="F14" s="1">
        <f t="shared" si="2"/>
        <v>0.47126369567648124</v>
      </c>
      <c r="G14" s="1">
        <f t="shared" si="3"/>
        <v>6.2174861553951999</v>
      </c>
    </row>
    <row r="15" spans="1:7" x14ac:dyDescent="0.25">
      <c r="A15" s="2" t="s">
        <v>71</v>
      </c>
      <c r="B15" s="2">
        <v>1.429</v>
      </c>
      <c r="C15" s="2">
        <v>1.0549999999999999</v>
      </c>
      <c r="D15" s="1">
        <f t="shared" si="0"/>
        <v>1.3545023696682466</v>
      </c>
      <c r="E15" s="1">
        <f t="shared" si="1"/>
        <v>4.7362493765887042</v>
      </c>
      <c r="F15" s="1">
        <f t="shared" si="2"/>
        <v>0.94177009997183925</v>
      </c>
      <c r="G15" s="1">
        <f t="shared" si="3"/>
        <v>5.0290929566890341</v>
      </c>
    </row>
    <row r="16" spans="1:7" x14ac:dyDescent="0.25">
      <c r="A16" s="2" t="s">
        <v>71</v>
      </c>
      <c r="B16" s="2">
        <v>2.0409999999999999</v>
      </c>
      <c r="C16" s="2">
        <v>1.1870000000000001</v>
      </c>
      <c r="D16" s="1">
        <f t="shared" si="0"/>
        <v>1.7194608256107833</v>
      </c>
      <c r="E16" s="1">
        <f t="shared" si="1"/>
        <v>7.611032849294423</v>
      </c>
      <c r="F16" s="1">
        <f t="shared" si="2"/>
        <v>1.8207286059557082</v>
      </c>
      <c r="G16" s="1">
        <f t="shared" si="3"/>
        <v>4.1802127040780794</v>
      </c>
    </row>
    <row r="17" spans="1:7" x14ac:dyDescent="0.25">
      <c r="A17" s="2" t="s">
        <v>71</v>
      </c>
      <c r="B17" s="2">
        <v>1.9590000000000001</v>
      </c>
      <c r="C17" s="2">
        <v>1.129</v>
      </c>
      <c r="D17" s="1">
        <f t="shared" si="0"/>
        <v>1.7351638618246237</v>
      </c>
      <c r="E17" s="1">
        <f t="shared" si="1"/>
        <v>6.9482950294637345</v>
      </c>
      <c r="F17" s="1">
        <f t="shared" si="2"/>
        <v>1.5844087084856269</v>
      </c>
      <c r="G17" s="1">
        <f t="shared" si="3"/>
        <v>4.3854183533899498</v>
      </c>
    </row>
    <row r="18" spans="1:7" x14ac:dyDescent="0.25">
      <c r="A18" s="2" t="s">
        <v>71</v>
      </c>
      <c r="B18" s="2">
        <v>1.4179999999999999</v>
      </c>
      <c r="C18" s="2">
        <v>1.26</v>
      </c>
      <c r="D18" s="1">
        <f t="shared" si="0"/>
        <v>1.1253968253968254</v>
      </c>
      <c r="E18" s="1">
        <f t="shared" si="1"/>
        <v>5.613020762315811</v>
      </c>
      <c r="F18" s="1">
        <f t="shared" si="2"/>
        <v>1.2444043279613692</v>
      </c>
      <c r="G18" s="1">
        <f t="shared" si="3"/>
        <v>4.5106085186245508</v>
      </c>
    </row>
    <row r="19" spans="1:7" x14ac:dyDescent="0.25">
      <c r="A19" s="2" t="s">
        <v>71</v>
      </c>
      <c r="B19" s="2">
        <v>1.736</v>
      </c>
      <c r="C19" s="2">
        <v>1.097</v>
      </c>
      <c r="D19" s="1">
        <f t="shared" si="0"/>
        <v>1.5824977210574294</v>
      </c>
      <c r="E19" s="1">
        <f t="shared" si="1"/>
        <v>5.9828239167551729</v>
      </c>
      <c r="F19" s="1">
        <f t="shared" si="2"/>
        <v>1.295177700969337</v>
      </c>
      <c r="G19" s="1">
        <f t="shared" si="3"/>
        <v>4.619307383286098</v>
      </c>
    </row>
    <row r="20" spans="1:7" x14ac:dyDescent="0.25">
      <c r="A20" s="2" t="s">
        <v>71</v>
      </c>
      <c r="B20" s="2">
        <v>1.5109999999999999</v>
      </c>
      <c r="C20" s="2">
        <v>1.2170000000000001</v>
      </c>
      <c r="D20" s="1">
        <f t="shared" si="0"/>
        <v>1.2415776499589153</v>
      </c>
      <c r="E20" s="1">
        <f t="shared" si="1"/>
        <v>5.777033889981773</v>
      </c>
      <c r="F20" s="1">
        <f t="shared" si="2"/>
        <v>1.2857730095665962</v>
      </c>
      <c r="G20" s="1">
        <f t="shared" si="3"/>
        <v>4.4930433653519257</v>
      </c>
    </row>
    <row r="21" spans="1:7" x14ac:dyDescent="0.25">
      <c r="A21" s="2" t="s">
        <v>71</v>
      </c>
      <c r="B21" s="2">
        <v>1.3740000000000001</v>
      </c>
      <c r="C21" s="2">
        <v>1.0449999999999999</v>
      </c>
      <c r="D21" s="1">
        <f t="shared" si="0"/>
        <v>1.3148325358851676</v>
      </c>
      <c r="E21" s="1">
        <f t="shared" si="1"/>
        <v>4.5107929798038331</v>
      </c>
      <c r="F21" s="1">
        <f t="shared" si="2"/>
        <v>0.87968807307162367</v>
      </c>
      <c r="G21" s="1">
        <f t="shared" si="3"/>
        <v>5.1277186969847293</v>
      </c>
    </row>
    <row r="22" spans="1:7" x14ac:dyDescent="0.25">
      <c r="A22" s="2" t="s">
        <v>71</v>
      </c>
      <c r="B22" s="2">
        <v>1.506</v>
      </c>
      <c r="C22" s="2">
        <v>1.2390000000000001</v>
      </c>
      <c r="D22" s="1">
        <f t="shared" si="0"/>
        <v>1.2154963680387407</v>
      </c>
      <c r="E22" s="1">
        <f t="shared" si="1"/>
        <v>5.8620045464834174</v>
      </c>
      <c r="F22" s="1">
        <f t="shared" si="2"/>
        <v>1.3178095668941898</v>
      </c>
      <c r="G22" s="1">
        <f t="shared" si="3"/>
        <v>4.4482941190804786</v>
      </c>
    </row>
    <row r="23" spans="1:7" x14ac:dyDescent="0.25">
      <c r="A23" s="2" t="s">
        <v>71</v>
      </c>
      <c r="B23" s="2">
        <v>1.5309999999999999</v>
      </c>
      <c r="C23" s="2">
        <v>0.90500000000000003</v>
      </c>
      <c r="D23" s="1">
        <f t="shared" si="0"/>
        <v>1.6917127071823204</v>
      </c>
      <c r="E23" s="1">
        <f t="shared" si="1"/>
        <v>4.3528494091446053</v>
      </c>
      <c r="F23" s="1">
        <f t="shared" si="2"/>
        <v>0.7907818583680275</v>
      </c>
      <c r="G23" s="1">
        <f t="shared" si="3"/>
        <v>5.5044882012439924</v>
      </c>
    </row>
    <row r="24" spans="1:7" x14ac:dyDescent="0.25">
      <c r="A24" s="2" t="s">
        <v>71</v>
      </c>
      <c r="B24" s="2">
        <v>2.3079999999999998</v>
      </c>
      <c r="C24" s="2">
        <f>(1.011+0.568)/2</f>
        <v>0.78949999999999987</v>
      </c>
      <c r="D24" s="1">
        <f t="shared" si="0"/>
        <v>2.9233692210259661</v>
      </c>
      <c r="E24" s="1">
        <f t="shared" si="1"/>
        <v>5.7245033192210979</v>
      </c>
      <c r="F24" s="1">
        <f t="shared" si="2"/>
        <v>1.001041462683635</v>
      </c>
      <c r="G24" s="1">
        <f t="shared" si="3"/>
        <v>5.7185476652231797</v>
      </c>
    </row>
    <row r="25" spans="1:7" x14ac:dyDescent="0.25">
      <c r="A25" s="2" t="s">
        <v>71</v>
      </c>
      <c r="B25" s="2">
        <v>1.845</v>
      </c>
      <c r="C25" s="2">
        <v>0.89600000000000002</v>
      </c>
      <c r="D25" s="1">
        <f t="shared" si="0"/>
        <v>2.0591517857142856</v>
      </c>
      <c r="E25" s="1">
        <f t="shared" si="1"/>
        <v>5.1934296475023594</v>
      </c>
      <c r="F25" s="1">
        <f t="shared" si="2"/>
        <v>0.97500988440596414</v>
      </c>
      <c r="G25" s="1">
        <f t="shared" si="3"/>
        <v>5.3265405105780186</v>
      </c>
    </row>
    <row r="26" spans="1:7" x14ac:dyDescent="0.25">
      <c r="A26" s="2" t="s">
        <v>71</v>
      </c>
      <c r="B26" s="2">
        <v>1.5629999999999999</v>
      </c>
      <c r="C26" s="2">
        <v>1.2430000000000001</v>
      </c>
      <c r="D26" s="1">
        <f t="shared" si="0"/>
        <v>1.2574416733708769</v>
      </c>
      <c r="E26" s="1">
        <f t="shared" si="1"/>
        <v>6.1035144817281335</v>
      </c>
      <c r="F26" s="1">
        <f t="shared" si="2"/>
        <v>1.3938824724736452</v>
      </c>
      <c r="G26" s="1">
        <f t="shared" si="3"/>
        <v>4.3787870227656773</v>
      </c>
    </row>
    <row r="27" spans="1:7" x14ac:dyDescent="0.25">
      <c r="A27" s="2" t="s">
        <v>71</v>
      </c>
      <c r="B27" s="2">
        <v>1.3029999999999999</v>
      </c>
      <c r="C27" s="2">
        <v>1.1659999999999999</v>
      </c>
      <c r="D27" s="1">
        <f t="shared" si="0"/>
        <v>1.1174957118353346</v>
      </c>
      <c r="E27" s="1">
        <f t="shared" si="1"/>
        <v>4.7730154354136651</v>
      </c>
      <c r="F27" s="1">
        <f t="shared" si="2"/>
        <v>0.97631853681696512</v>
      </c>
      <c r="G27" s="1">
        <f t="shared" si="3"/>
        <v>4.8887891148465243</v>
      </c>
    </row>
    <row r="28" spans="1:7" x14ac:dyDescent="0.25">
      <c r="A28" s="2" t="s">
        <v>71</v>
      </c>
      <c r="B28" s="2">
        <v>1.3440000000000001</v>
      </c>
      <c r="C28" s="2">
        <f>(1.049+0.404)</f>
        <v>1.4529999999999998</v>
      </c>
      <c r="D28" s="1">
        <f t="shared" si="0"/>
        <v>0.92498279421885765</v>
      </c>
      <c r="E28" s="1">
        <f t="shared" si="1"/>
        <v>6.1350026648950626</v>
      </c>
      <c r="F28" s="1">
        <f t="shared" si="2"/>
        <v>1.4254474039637042</v>
      </c>
      <c r="G28" s="1">
        <f t="shared" si="3"/>
        <v>4.3039137381257433</v>
      </c>
    </row>
    <row r="29" spans="1:7" x14ac:dyDescent="0.25">
      <c r="A29" s="2" t="s">
        <v>71</v>
      </c>
      <c r="B29" s="2">
        <v>1.4159999999999999</v>
      </c>
      <c r="C29" s="2">
        <v>1.1419999999999999</v>
      </c>
      <c r="D29" s="1">
        <f t="shared" si="0"/>
        <v>1.2399299474605956</v>
      </c>
      <c r="E29" s="1">
        <f t="shared" si="1"/>
        <v>5.0801815155257541</v>
      </c>
      <c r="F29" s="1">
        <f t="shared" si="2"/>
        <v>1.0604795200687767</v>
      </c>
      <c r="G29" s="1">
        <f t="shared" si="3"/>
        <v>4.7904569766668219</v>
      </c>
    </row>
    <row r="30" spans="1:7" x14ac:dyDescent="0.25">
      <c r="A30" s="2" t="s">
        <v>71</v>
      </c>
      <c r="B30" s="2">
        <v>2.0750000000000002</v>
      </c>
      <c r="C30" s="2">
        <v>0.97399999999999998</v>
      </c>
      <c r="D30" s="1">
        <f t="shared" si="0"/>
        <v>2.1303901437371664</v>
      </c>
      <c r="E30" s="1">
        <f t="shared" si="1"/>
        <v>6.349315832537652</v>
      </c>
      <c r="F30" s="1">
        <f t="shared" si="2"/>
        <v>1.3041530418996858</v>
      </c>
      <c r="G30" s="1">
        <f t="shared" si="3"/>
        <v>4.8685358455238994</v>
      </c>
    </row>
    <row r="31" spans="1:7" x14ac:dyDescent="0.25">
      <c r="A31" s="2" t="s">
        <v>71</v>
      </c>
      <c r="B31" s="2">
        <v>1.768</v>
      </c>
      <c r="C31" s="2">
        <v>0.76300000000000001</v>
      </c>
      <c r="D31" s="1">
        <f t="shared" si="0"/>
        <v>2.3171690694626474</v>
      </c>
      <c r="E31" s="1">
        <f t="shared" si="1"/>
        <v>4.237958224210173</v>
      </c>
      <c r="F31" s="1">
        <f t="shared" si="2"/>
        <v>0.69210056608001502</v>
      </c>
      <c r="G31" s="1">
        <f t="shared" si="3"/>
        <v>6.1233272040413489</v>
      </c>
    </row>
    <row r="32" spans="1:7" x14ac:dyDescent="0.25">
      <c r="A32" s="2" t="s">
        <v>71</v>
      </c>
      <c r="B32" s="2">
        <v>1.46</v>
      </c>
      <c r="C32" s="2">
        <v>0.99</v>
      </c>
      <c r="D32" s="1">
        <f t="shared" si="0"/>
        <v>1.4747474747474747</v>
      </c>
      <c r="E32" s="1">
        <f t="shared" si="1"/>
        <v>4.5408580214986873</v>
      </c>
      <c r="F32" s="1">
        <f t="shared" si="2"/>
        <v>0.86983867613879795</v>
      </c>
      <c r="G32" s="1">
        <f t="shared" si="3"/>
        <v>5.2203450433538947</v>
      </c>
    </row>
    <row r="33" spans="1:7" x14ac:dyDescent="0.25">
      <c r="A33" s="2" t="s">
        <v>71</v>
      </c>
      <c r="B33" s="2">
        <v>1.2729999999999999</v>
      </c>
      <c r="C33" s="2">
        <v>1.0629999999999999</v>
      </c>
      <c r="D33" s="1">
        <f t="shared" si="0"/>
        <v>1.1975540921919097</v>
      </c>
      <c r="E33" s="1">
        <f t="shared" si="1"/>
        <v>4.251200037245054</v>
      </c>
      <c r="F33" s="1">
        <f t="shared" si="2"/>
        <v>0.8152942303426387</v>
      </c>
      <c r="G33" s="1">
        <f t="shared" si="3"/>
        <v>5.2143138992390865</v>
      </c>
    </row>
    <row r="34" spans="1:7" x14ac:dyDescent="0.25">
      <c r="A34" s="2" t="s">
        <v>71</v>
      </c>
      <c r="B34" s="2">
        <v>1.25</v>
      </c>
      <c r="C34" s="2">
        <v>1.0680000000000001</v>
      </c>
      <c r="D34" s="1">
        <f t="shared" ref="D34:D65" si="4">B34/C34</f>
        <v>1.1704119850187265</v>
      </c>
      <c r="E34" s="1">
        <f t="shared" ref="E34:E65" si="5">((4*PI()*(C34/2)^2)+((PI()*C34)*(B34-C34)))</f>
        <v>4.1940261925423741</v>
      </c>
      <c r="F34" s="1">
        <f t="shared" ref="F34:F65" si="6">(((4/3)*PI()*(C34/2)^3)+(PI()*((C34/2)^2)*(B34-C34)))</f>
        <v>0.80088453128598369</v>
      </c>
      <c r="G34" s="1">
        <f t="shared" ref="G34:G65" si="7">E34/F34</f>
        <v>5.2367426622761819</v>
      </c>
    </row>
    <row r="35" spans="1:7" x14ac:dyDescent="0.25">
      <c r="A35" s="2" t="s">
        <v>71</v>
      </c>
      <c r="B35" s="2">
        <v>0.98899999999999999</v>
      </c>
      <c r="C35" s="2">
        <v>0.87</v>
      </c>
      <c r="D35" s="1">
        <f t="shared" si="4"/>
        <v>1.1367816091954024</v>
      </c>
      <c r="E35" s="1">
        <f t="shared" si="5"/>
        <v>2.7031205669282654</v>
      </c>
      <c r="F35" s="1">
        <f t="shared" si="6"/>
        <v>0.41553304104299449</v>
      </c>
      <c r="G35" s="1">
        <f t="shared" si="7"/>
        <v>6.505188035452945</v>
      </c>
    </row>
    <row r="36" spans="1:7" x14ac:dyDescent="0.25">
      <c r="A36" s="2" t="s">
        <v>71</v>
      </c>
      <c r="B36" s="2">
        <v>2.0299999999999998</v>
      </c>
      <c r="C36" s="2">
        <v>1.0840000000000001</v>
      </c>
      <c r="D36" s="1">
        <f t="shared" si="4"/>
        <v>1.872693726937269</v>
      </c>
      <c r="E36" s="1">
        <f t="shared" si="5"/>
        <v>6.9131374660774103</v>
      </c>
      <c r="F36" s="1">
        <f t="shared" si="6"/>
        <v>1.5399904807971647</v>
      </c>
      <c r="G36" s="1">
        <f t="shared" si="7"/>
        <v>4.4890780509882608</v>
      </c>
    </row>
    <row r="37" spans="1:7" x14ac:dyDescent="0.25">
      <c r="A37" s="2" t="s">
        <v>71</v>
      </c>
      <c r="B37" s="2">
        <v>1.8320000000000001</v>
      </c>
      <c r="C37" s="2">
        <v>1.1859999999999999</v>
      </c>
      <c r="D37" s="1">
        <f t="shared" si="4"/>
        <v>1.5446880269814505</v>
      </c>
      <c r="E37" s="1">
        <f t="shared" si="5"/>
        <v>6.8259017212725306</v>
      </c>
      <c r="F37" s="1">
        <f t="shared" si="6"/>
        <v>1.5871401379439565</v>
      </c>
      <c r="G37" s="1">
        <f t="shared" si="7"/>
        <v>4.3007555275585627</v>
      </c>
    </row>
    <row r="38" spans="1:7" x14ac:dyDescent="0.25">
      <c r="A38" s="2" t="s">
        <v>71</v>
      </c>
      <c r="B38" s="2">
        <v>1.387</v>
      </c>
      <c r="C38" s="2">
        <v>0.96499999999999997</v>
      </c>
      <c r="D38" s="1">
        <f t="shared" si="4"/>
        <v>1.4373056994818654</v>
      </c>
      <c r="E38" s="1">
        <f t="shared" si="5"/>
        <v>4.2048803951605267</v>
      </c>
      <c r="F38" s="1">
        <f t="shared" si="6"/>
        <v>0.77916605515082826</v>
      </c>
      <c r="G38" s="1">
        <f t="shared" si="7"/>
        <v>5.3966421757767158</v>
      </c>
    </row>
    <row r="39" spans="1:7" x14ac:dyDescent="0.25">
      <c r="A39" s="2" t="s">
        <v>71</v>
      </c>
      <c r="B39" s="2">
        <v>1.3380000000000001</v>
      </c>
      <c r="C39" s="2">
        <v>1.147</v>
      </c>
      <c r="D39" s="1">
        <f t="shared" si="4"/>
        <v>1.1665213600697473</v>
      </c>
      <c r="E39" s="1">
        <f t="shared" si="5"/>
        <v>4.8213582631671059</v>
      </c>
      <c r="F39" s="1">
        <f t="shared" si="6"/>
        <v>0.98746828345500781</v>
      </c>
      <c r="G39" s="1">
        <f t="shared" si="7"/>
        <v>4.8825449322765841</v>
      </c>
    </row>
    <row r="40" spans="1:7" x14ac:dyDescent="0.25">
      <c r="A40" s="2" t="s">
        <v>71</v>
      </c>
      <c r="B40" s="2">
        <v>2.4020000000000001</v>
      </c>
      <c r="C40" s="2">
        <v>1.2170000000000001</v>
      </c>
      <c r="D40" s="1">
        <f t="shared" si="4"/>
        <v>1.9737058340180773</v>
      </c>
      <c r="E40" s="1">
        <f t="shared" si="5"/>
        <v>9.1836104591239049</v>
      </c>
      <c r="F40" s="1">
        <f t="shared" si="6"/>
        <v>2.3222239307280903</v>
      </c>
      <c r="G40" s="1">
        <f t="shared" si="7"/>
        <v>3.9546618814855439</v>
      </c>
    </row>
    <row r="41" spans="1:7" x14ac:dyDescent="0.25">
      <c r="A41" s="2" t="s">
        <v>71</v>
      </c>
      <c r="B41" s="2">
        <v>1.4590000000000001</v>
      </c>
      <c r="C41" s="2">
        <v>1.1100000000000001</v>
      </c>
      <c r="D41" s="1">
        <f t="shared" si="4"/>
        <v>1.3144144144144143</v>
      </c>
      <c r="E41" s="1">
        <f t="shared" si="5"/>
        <v>5.0877778865621348</v>
      </c>
      <c r="F41" s="1">
        <f t="shared" si="6"/>
        <v>1.0538134049858539</v>
      </c>
      <c r="G41" s="1">
        <f t="shared" si="7"/>
        <v>4.8279684643321001</v>
      </c>
    </row>
    <row r="42" spans="1:7" x14ac:dyDescent="0.25">
      <c r="A42" s="2" t="s">
        <v>71</v>
      </c>
      <c r="B42" s="2">
        <v>2.5059999999999998</v>
      </c>
      <c r="C42" s="2">
        <v>1.0660000000000001</v>
      </c>
      <c r="D42" s="1">
        <f t="shared" si="4"/>
        <v>2.3508442776735454</v>
      </c>
      <c r="E42" s="1">
        <f t="shared" si="5"/>
        <v>8.3924380484291579</v>
      </c>
      <c r="F42" s="1">
        <f t="shared" si="6"/>
        <v>1.9194526126464357</v>
      </c>
      <c r="G42" s="1">
        <f t="shared" si="7"/>
        <v>4.372308017991716</v>
      </c>
    </row>
    <row r="43" spans="1:7" x14ac:dyDescent="0.25">
      <c r="A43" s="2" t="s">
        <v>71</v>
      </c>
      <c r="B43" s="2">
        <v>1.964</v>
      </c>
      <c r="C43" s="2">
        <v>0.86699999999999999</v>
      </c>
      <c r="D43" s="1">
        <f t="shared" si="4"/>
        <v>2.2652825836216839</v>
      </c>
      <c r="E43" s="1">
        <f t="shared" si="5"/>
        <v>5.349466271420857</v>
      </c>
      <c r="F43" s="1">
        <f t="shared" si="6"/>
        <v>0.98887839307715797</v>
      </c>
      <c r="G43" s="1">
        <f t="shared" si="7"/>
        <v>5.4096300504398434</v>
      </c>
    </row>
    <row r="44" spans="1:7" x14ac:dyDescent="0.25">
      <c r="A44" s="2" t="s">
        <v>71</v>
      </c>
      <c r="B44" s="2">
        <v>1.792</v>
      </c>
      <c r="C44" s="2">
        <v>1.145</v>
      </c>
      <c r="D44" s="1">
        <f t="shared" si="4"/>
        <v>1.5650655021834061</v>
      </c>
      <c r="E44" s="1">
        <f t="shared" si="5"/>
        <v>6.4460454703416818</v>
      </c>
      <c r="F44" s="1">
        <f t="shared" si="6"/>
        <v>1.4521872698494662</v>
      </c>
      <c r="G44" s="1">
        <f t="shared" si="7"/>
        <v>4.4388527596787704</v>
      </c>
    </row>
    <row r="45" spans="1:7" x14ac:dyDescent="0.25">
      <c r="A45" s="2" t="s">
        <v>71</v>
      </c>
      <c r="B45" s="2">
        <v>2.5939999999999999</v>
      </c>
      <c r="C45" s="2">
        <v>1.0089999999999999</v>
      </c>
      <c r="D45" s="1">
        <f t="shared" si="4"/>
        <v>2.5708622398414271</v>
      </c>
      <c r="E45" s="1">
        <f t="shared" si="5"/>
        <v>8.2226349655026301</v>
      </c>
      <c r="F45" s="1">
        <f t="shared" si="6"/>
        <v>1.8052278906753227</v>
      </c>
      <c r="G45" s="1">
        <f t="shared" si="7"/>
        <v>4.5549013551007134</v>
      </c>
    </row>
    <row r="46" spans="1:7" x14ac:dyDescent="0.25">
      <c r="A46" s="2" t="s">
        <v>71</v>
      </c>
      <c r="B46" s="2">
        <v>1.56</v>
      </c>
      <c r="C46" s="2">
        <v>1.0740000000000001</v>
      </c>
      <c r="D46" s="1">
        <f t="shared" si="4"/>
        <v>1.4525139664804469</v>
      </c>
      <c r="E46" s="1">
        <f t="shared" si="5"/>
        <v>5.2635499955304841</v>
      </c>
      <c r="F46" s="1">
        <f t="shared" si="6"/>
        <v>1.0889373941714882</v>
      </c>
      <c r="G46" s="1">
        <f t="shared" si="7"/>
        <v>4.8336571263908397</v>
      </c>
    </row>
    <row r="47" spans="1:7" x14ac:dyDescent="0.25">
      <c r="A47" s="2" t="s">
        <v>71</v>
      </c>
      <c r="B47" s="2">
        <v>0.89400000000000002</v>
      </c>
      <c r="C47" s="2">
        <v>0.82</v>
      </c>
      <c r="D47" s="1">
        <f t="shared" si="4"/>
        <v>1.0902439024390245</v>
      </c>
      <c r="E47" s="1">
        <f t="shared" si="5"/>
        <v>2.3030387424936052</v>
      </c>
      <c r="F47" s="1">
        <f t="shared" si="6"/>
        <v>0.32777513735914765</v>
      </c>
      <c r="G47" s="1">
        <f t="shared" si="7"/>
        <v>7.0262764926252919</v>
      </c>
    </row>
    <row r="48" spans="1:7" x14ac:dyDescent="0.25">
      <c r="A48" s="2" t="s">
        <v>71</v>
      </c>
      <c r="B48" s="2">
        <v>1.2370000000000001</v>
      </c>
      <c r="C48" s="2">
        <v>1.101</v>
      </c>
      <c r="D48" s="1">
        <f t="shared" si="4"/>
        <v>1.1235240690281563</v>
      </c>
      <c r="E48" s="1">
        <f t="shared" si="5"/>
        <v>4.2786512738521223</v>
      </c>
      <c r="F48" s="1">
        <f t="shared" si="6"/>
        <v>0.82829258198963862</v>
      </c>
      <c r="G48" s="1">
        <f t="shared" si="7"/>
        <v>5.1656279035777306</v>
      </c>
    </row>
    <row r="49" spans="1:7" x14ac:dyDescent="0.25">
      <c r="A49" s="2" t="s">
        <v>71</v>
      </c>
      <c r="B49" s="2">
        <v>1.96</v>
      </c>
      <c r="C49" s="2">
        <v>0.98599999999999999</v>
      </c>
      <c r="D49" s="1">
        <f t="shared" si="4"/>
        <v>1.9878296146044625</v>
      </c>
      <c r="E49" s="1">
        <f t="shared" si="5"/>
        <v>6.0713162986214906</v>
      </c>
      <c r="F49" s="1">
        <f t="shared" si="6"/>
        <v>1.2456224344361064</v>
      </c>
      <c r="G49" s="1">
        <f t="shared" si="7"/>
        <v>4.8741224714453519</v>
      </c>
    </row>
    <row r="50" spans="1:7" x14ac:dyDescent="0.25">
      <c r="A50" s="2" t="s">
        <v>71</v>
      </c>
      <c r="B50" s="2">
        <v>1.282</v>
      </c>
      <c r="C50" s="2">
        <f>(1.093+0.591)/2</f>
        <v>0.84199999999999997</v>
      </c>
      <c r="D50" s="1">
        <f t="shared" si="4"/>
        <v>1.5225653206650833</v>
      </c>
      <c r="E50" s="1">
        <f t="shared" si="5"/>
        <v>3.39117334036158</v>
      </c>
      <c r="F50" s="1">
        <f t="shared" si="6"/>
        <v>0.55756144887959502</v>
      </c>
      <c r="G50" s="1">
        <f t="shared" si="7"/>
        <v>6.0821517469976687</v>
      </c>
    </row>
    <row r="51" spans="1:7" x14ac:dyDescent="0.25">
      <c r="A51" s="2" t="s">
        <v>71</v>
      </c>
      <c r="B51" s="2">
        <v>1.583</v>
      </c>
      <c r="C51" s="2">
        <v>1.31</v>
      </c>
      <c r="D51" s="1">
        <f t="shared" si="4"/>
        <v>1.2083969465648854</v>
      </c>
      <c r="E51" s="1">
        <f t="shared" si="5"/>
        <v>6.5148149335287622</v>
      </c>
      <c r="F51" s="1">
        <f t="shared" si="6"/>
        <v>1.5450530432138918</v>
      </c>
      <c r="G51" s="1">
        <f t="shared" si="7"/>
        <v>4.2165639310202465</v>
      </c>
    </row>
    <row r="52" spans="1:7" x14ac:dyDescent="0.25">
      <c r="A52" s="2" t="s">
        <v>71</v>
      </c>
      <c r="B52" s="2">
        <v>2.2469999999999999</v>
      </c>
      <c r="C52" s="2">
        <v>1.0860000000000001</v>
      </c>
      <c r="D52" s="1">
        <f t="shared" si="4"/>
        <v>2.0690607734806625</v>
      </c>
      <c r="E52" s="1">
        <f t="shared" si="5"/>
        <v>7.6662463401812637</v>
      </c>
      <c r="F52" s="1">
        <f t="shared" si="6"/>
        <v>1.7460669276199896</v>
      </c>
      <c r="G52" s="1">
        <f t="shared" si="7"/>
        <v>4.3905798906751468</v>
      </c>
    </row>
    <row r="53" spans="1:7" x14ac:dyDescent="0.25">
      <c r="A53" s="2" t="s">
        <v>71</v>
      </c>
      <c r="B53" s="2">
        <v>1.4259999999999999</v>
      </c>
      <c r="C53" s="2">
        <v>1.0569999999999999</v>
      </c>
      <c r="D53" s="1">
        <f t="shared" si="4"/>
        <v>1.349101229895932</v>
      </c>
      <c r="E53" s="1">
        <f t="shared" si="5"/>
        <v>4.7352660580881301</v>
      </c>
      <c r="F53" s="1">
        <f t="shared" si="6"/>
        <v>0.94212673069008135</v>
      </c>
      <c r="G53" s="1">
        <f t="shared" si="7"/>
        <v>5.0261455320556303</v>
      </c>
    </row>
    <row r="54" spans="1:7" x14ac:dyDescent="0.25">
      <c r="A54" s="2" t="s">
        <v>71</v>
      </c>
      <c r="B54" s="2">
        <v>1.409</v>
      </c>
      <c r="C54" s="2">
        <v>1.0249999999999999</v>
      </c>
      <c r="D54" s="1">
        <f t="shared" si="4"/>
        <v>1.3746341463414635</v>
      </c>
      <c r="E54" s="1">
        <f t="shared" si="5"/>
        <v>4.5371666501307191</v>
      </c>
      <c r="F54" s="1">
        <f t="shared" si="6"/>
        <v>0.8807196477443533</v>
      </c>
      <c r="G54" s="1">
        <f t="shared" si="7"/>
        <v>5.1516582623665093</v>
      </c>
    </row>
    <row r="55" spans="1:7" x14ac:dyDescent="0.25">
      <c r="A55" s="2" t="s">
        <v>71</v>
      </c>
      <c r="B55" s="2">
        <v>1.4490000000000001</v>
      </c>
      <c r="C55" s="2">
        <v>0.875</v>
      </c>
      <c r="D55" s="1">
        <f t="shared" si="4"/>
        <v>1.6560000000000001</v>
      </c>
      <c r="E55" s="1">
        <f t="shared" si="5"/>
        <v>3.9831467856701588</v>
      </c>
      <c r="F55" s="1">
        <f t="shared" si="6"/>
        <v>0.69592822261708887</v>
      </c>
      <c r="G55" s="1">
        <f t="shared" si="7"/>
        <v>5.7235023041474662</v>
      </c>
    </row>
    <row r="56" spans="1:7" x14ac:dyDescent="0.25">
      <c r="A56" s="2" t="s">
        <v>71</v>
      </c>
      <c r="B56" s="2">
        <v>1.4670000000000001</v>
      </c>
      <c r="C56" s="2">
        <v>1.123</v>
      </c>
      <c r="D56" s="1">
        <f t="shared" si="4"/>
        <v>1.3063223508459485</v>
      </c>
      <c r="E56" s="1">
        <f t="shared" si="5"/>
        <v>5.1755885428226227</v>
      </c>
      <c r="F56" s="1">
        <f t="shared" si="6"/>
        <v>1.0822736588449999</v>
      </c>
      <c r="G56" s="1">
        <f t="shared" si="7"/>
        <v>4.7821440543475848</v>
      </c>
    </row>
    <row r="57" spans="1:7" x14ac:dyDescent="0.25">
      <c r="A57" s="2" t="s">
        <v>71</v>
      </c>
      <c r="B57" s="2">
        <v>1.9339999999999999</v>
      </c>
      <c r="C57" s="2">
        <v>1.246</v>
      </c>
      <c r="D57" s="1">
        <f t="shared" si="4"/>
        <v>1.552166934189406</v>
      </c>
      <c r="E57" s="1">
        <f t="shared" si="5"/>
        <v>7.5704968792851535</v>
      </c>
      <c r="F57" s="1">
        <f t="shared" si="6"/>
        <v>1.8517758959152384</v>
      </c>
      <c r="G57" s="1">
        <f t="shared" si="7"/>
        <v>4.0882359987429489</v>
      </c>
    </row>
    <row r="58" spans="1:7" x14ac:dyDescent="0.25">
      <c r="A58" s="2" t="s">
        <v>71</v>
      </c>
      <c r="B58" s="2">
        <v>1.796</v>
      </c>
      <c r="C58" s="2">
        <v>0.92400000000000004</v>
      </c>
      <c r="D58" s="1">
        <f t="shared" si="4"/>
        <v>1.9437229437229437</v>
      </c>
      <c r="E58" s="1">
        <f t="shared" si="5"/>
        <v>5.2134855750028759</v>
      </c>
      <c r="F58" s="1">
        <f t="shared" si="6"/>
        <v>0.99778450430099597</v>
      </c>
      <c r="G58" s="1">
        <f t="shared" si="7"/>
        <v>5.2250616766745797</v>
      </c>
    </row>
    <row r="59" spans="1:7" x14ac:dyDescent="0.25">
      <c r="A59" s="2" t="s">
        <v>71</v>
      </c>
      <c r="B59" s="2">
        <v>1.5369999999999999</v>
      </c>
      <c r="C59" s="2">
        <v>1.2</v>
      </c>
      <c r="D59" s="1">
        <f t="shared" si="4"/>
        <v>1.2808333333333333</v>
      </c>
      <c r="E59" s="1">
        <f t="shared" si="5"/>
        <v>5.794353490281015</v>
      </c>
      <c r="F59" s="1">
        <f t="shared" si="6"/>
        <v>1.2859167049673741</v>
      </c>
      <c r="G59" s="1">
        <f t="shared" si="7"/>
        <v>4.5060099677513934</v>
      </c>
    </row>
    <row r="60" spans="1:7" x14ac:dyDescent="0.25">
      <c r="A60" s="2" t="s">
        <v>71</v>
      </c>
      <c r="B60" s="2">
        <v>1.194</v>
      </c>
      <c r="C60" s="2">
        <v>1.115</v>
      </c>
      <c r="D60" s="1">
        <f t="shared" si="4"/>
        <v>1.0708520179372196</v>
      </c>
      <c r="E60" s="1">
        <f t="shared" si="5"/>
        <v>4.1824337156506273</v>
      </c>
      <c r="F60" s="1">
        <f t="shared" si="6"/>
        <v>0.80294816679290615</v>
      </c>
      <c r="G60" s="1">
        <f t="shared" si="7"/>
        <v>5.2088464593622357</v>
      </c>
    </row>
    <row r="61" spans="1:7" x14ac:dyDescent="0.25">
      <c r="A61" s="2" t="s">
        <v>71</v>
      </c>
      <c r="B61" s="2">
        <v>1.3160000000000001</v>
      </c>
      <c r="C61" s="2">
        <v>1.048</v>
      </c>
      <c r="D61" s="1">
        <f t="shared" si="4"/>
        <v>1.2557251908396947</v>
      </c>
      <c r="E61" s="1">
        <f t="shared" si="5"/>
        <v>4.332784056866128</v>
      </c>
      <c r="F61" s="1">
        <f t="shared" si="6"/>
        <v>0.8338524129703353</v>
      </c>
      <c r="G61" s="1">
        <f t="shared" si="7"/>
        <v>5.1961042379573579</v>
      </c>
    </row>
    <row r="62" spans="1:7" x14ac:dyDescent="0.25">
      <c r="A62" s="2" t="s">
        <v>71</v>
      </c>
      <c r="B62" s="2">
        <v>1.5780000000000001</v>
      </c>
      <c r="C62" s="2">
        <v>1.0169999999999999</v>
      </c>
      <c r="D62" s="1">
        <f t="shared" si="4"/>
        <v>1.5516224188790562</v>
      </c>
      <c r="E62" s="1">
        <f t="shared" si="5"/>
        <v>5.0417095718898928</v>
      </c>
      <c r="F62" s="1">
        <f t="shared" si="6"/>
        <v>1.006475235786485</v>
      </c>
      <c r="G62" s="1">
        <f t="shared" si="7"/>
        <v>5.0092733458565171</v>
      </c>
    </row>
    <row r="63" spans="1:7" x14ac:dyDescent="0.25">
      <c r="A63" s="2" t="s">
        <v>71</v>
      </c>
      <c r="B63" s="2">
        <v>2.6840000000000002</v>
      </c>
      <c r="C63" s="2">
        <v>1.29</v>
      </c>
      <c r="D63" s="1">
        <f t="shared" si="4"/>
        <v>2.0806201550387597</v>
      </c>
      <c r="E63" s="1">
        <f t="shared" si="5"/>
        <v>10.877324740083157</v>
      </c>
      <c r="F63" s="1">
        <f t="shared" si="6"/>
        <v>2.94593536268165</v>
      </c>
      <c r="G63" s="1">
        <f t="shared" si="7"/>
        <v>3.6923161580102213</v>
      </c>
    </row>
    <row r="64" spans="1:7" x14ac:dyDescent="0.25">
      <c r="A64" s="2" t="s">
        <v>71</v>
      </c>
      <c r="B64" s="2">
        <v>2.7120000000000002</v>
      </c>
      <c r="C64" s="2">
        <v>1.0289999999999999</v>
      </c>
      <c r="D64" s="1">
        <f t="shared" si="4"/>
        <v>2.6355685131195341</v>
      </c>
      <c r="E64" s="1">
        <f t="shared" si="5"/>
        <v>8.7670792555550499</v>
      </c>
      <c r="F64" s="1">
        <f t="shared" si="6"/>
        <v>1.9700882990731747</v>
      </c>
      <c r="G64" s="1">
        <f t="shared" si="7"/>
        <v>4.4500945768164355</v>
      </c>
    </row>
    <row r="65" spans="1:7" x14ac:dyDescent="0.25">
      <c r="A65" s="2" t="s">
        <v>71</v>
      </c>
      <c r="B65" s="2">
        <v>1.696</v>
      </c>
      <c r="C65" s="2">
        <v>1.087</v>
      </c>
      <c r="D65" s="1">
        <f t="shared" si="4"/>
        <v>1.5602575896964122</v>
      </c>
      <c r="E65" s="1">
        <f t="shared" si="5"/>
        <v>5.79168941971077</v>
      </c>
      <c r="F65" s="1">
        <f t="shared" si="6"/>
        <v>1.237645497410655</v>
      </c>
      <c r="G65" s="1">
        <f t="shared" si="7"/>
        <v>4.679602868372144</v>
      </c>
    </row>
    <row r="66" spans="1:7" x14ac:dyDescent="0.25">
      <c r="A66" s="2" t="s">
        <v>71</v>
      </c>
      <c r="B66" s="2">
        <v>2.1230000000000002</v>
      </c>
      <c r="C66" s="2">
        <v>1.0960000000000001</v>
      </c>
      <c r="D66" s="1">
        <f t="shared" ref="D66:D77" si="8">B66/C66</f>
        <v>1.937043795620438</v>
      </c>
      <c r="E66" s="1">
        <f t="shared" ref="E66:E77" si="9">((4*PI()*(C66/2)^2)+((PI()*C66)*(B66-C66)))</f>
        <v>7.3098829191139618</v>
      </c>
      <c r="F66" s="1">
        <f t="shared" ref="F66:F77" si="10">(((4/3)*PI()*(C66/2)^3)+(PI()*((C66/2)^2)*(B66-C66)))</f>
        <v>1.658240455534886</v>
      </c>
      <c r="G66" s="1">
        <f t="shared" ref="G66:G77" si="11">E66/F66</f>
        <v>4.408216489179833</v>
      </c>
    </row>
    <row r="67" spans="1:7" x14ac:dyDescent="0.25">
      <c r="A67" s="2" t="s">
        <v>71</v>
      </c>
      <c r="B67" s="2">
        <v>2.1680000000000001</v>
      </c>
      <c r="C67" s="2">
        <v>1.02</v>
      </c>
      <c r="D67" s="1">
        <f t="shared" si="8"/>
        <v>2.1254901960784314</v>
      </c>
      <c r="E67" s="1">
        <f t="shared" si="9"/>
        <v>6.9471923304423253</v>
      </c>
      <c r="F67" s="1">
        <f t="shared" si="10"/>
        <v>1.4937104395352332</v>
      </c>
      <c r="G67" s="1">
        <f t="shared" si="11"/>
        <v>4.6509632299309223</v>
      </c>
    </row>
    <row r="68" spans="1:7" x14ac:dyDescent="0.25">
      <c r="A68" s="2" t="s">
        <v>71</v>
      </c>
      <c r="B68" s="2">
        <v>1.56</v>
      </c>
      <c r="C68" s="2">
        <v>1.151</v>
      </c>
      <c r="D68" s="1">
        <f t="shared" si="8"/>
        <v>1.3553431798436142</v>
      </c>
      <c r="E68" s="1">
        <f t="shared" si="9"/>
        <v>5.6409181050796899</v>
      </c>
      <c r="F68" s="1">
        <f t="shared" si="10"/>
        <v>1.2239704482768687</v>
      </c>
      <c r="G68" s="1">
        <f t="shared" si="11"/>
        <v>4.6087044936592161</v>
      </c>
    </row>
    <row r="69" spans="1:7" x14ac:dyDescent="0.25">
      <c r="A69" s="2" t="s">
        <v>71</v>
      </c>
      <c r="B69" s="2">
        <v>2.2160000000000002</v>
      </c>
      <c r="C69" s="2">
        <v>0.995</v>
      </c>
      <c r="D69" s="1">
        <f t="shared" si="8"/>
        <v>2.22713567839196</v>
      </c>
      <c r="E69" s="1">
        <f t="shared" si="9"/>
        <v>6.9269604737532067</v>
      </c>
      <c r="F69" s="1">
        <f t="shared" si="10"/>
        <v>1.4651894186347865</v>
      </c>
      <c r="G69" s="1">
        <f t="shared" si="11"/>
        <v>4.7276893933669761</v>
      </c>
    </row>
    <row r="70" spans="1:7" x14ac:dyDescent="0.25">
      <c r="A70" s="2" t="s">
        <v>71</v>
      </c>
      <c r="B70" s="2">
        <v>1.9990000000000001</v>
      </c>
      <c r="C70" s="2">
        <v>1.123</v>
      </c>
      <c r="D70" s="1">
        <f t="shared" si="8"/>
        <v>1.7800534283170082</v>
      </c>
      <c r="E70" s="1">
        <f t="shared" si="9"/>
        <v>7.0524890914126939</v>
      </c>
      <c r="F70" s="1">
        <f t="shared" si="10"/>
        <v>1.6092134878616626</v>
      </c>
      <c r="G70" s="1">
        <f t="shared" si="11"/>
        <v>4.3825689659015383</v>
      </c>
    </row>
    <row r="71" spans="1:7" x14ac:dyDescent="0.25">
      <c r="A71" s="2" t="s">
        <v>71</v>
      </c>
      <c r="B71" s="2">
        <v>0.98499999999999999</v>
      </c>
      <c r="C71" s="2">
        <v>0.9</v>
      </c>
      <c r="D71" s="1">
        <f t="shared" si="8"/>
        <v>1.0944444444444443</v>
      </c>
      <c r="E71" s="1">
        <f t="shared" si="9"/>
        <v>2.7850218874073516</v>
      </c>
      <c r="F71" s="1">
        <f t="shared" si="10"/>
        <v>0.43577817096107418</v>
      </c>
      <c r="G71" s="1">
        <f t="shared" si="11"/>
        <v>6.3909164639091642</v>
      </c>
    </row>
    <row r="72" spans="1:7" x14ac:dyDescent="0.25">
      <c r="A72" s="2" t="s">
        <v>71</v>
      </c>
      <c r="B72" s="2">
        <v>1.827</v>
      </c>
      <c r="C72" s="2">
        <v>1.131</v>
      </c>
      <c r="D72" s="1">
        <f t="shared" si="8"/>
        <v>1.6153846153846154</v>
      </c>
      <c r="E72" s="1">
        <f t="shared" si="9"/>
        <v>6.4915891390407729</v>
      </c>
      <c r="F72" s="1">
        <f t="shared" si="10"/>
        <v>1.4567435151299828</v>
      </c>
      <c r="G72" s="1">
        <f t="shared" si="11"/>
        <v>4.4562334217506638</v>
      </c>
    </row>
    <row r="73" spans="1:7" x14ac:dyDescent="0.25">
      <c r="A73" s="2" t="s">
        <v>71</v>
      </c>
      <c r="B73" s="2">
        <v>1.1739999999999999</v>
      </c>
      <c r="C73" s="2">
        <v>1.0580000000000001</v>
      </c>
      <c r="D73" s="1">
        <f t="shared" si="8"/>
        <v>1.109640831758034</v>
      </c>
      <c r="E73" s="1">
        <f t="shared" si="9"/>
        <v>3.9021471022826528</v>
      </c>
      <c r="F73" s="1">
        <f t="shared" si="10"/>
        <v>0.72207226765373889</v>
      </c>
      <c r="G73" s="1">
        <f t="shared" si="11"/>
        <v>5.4040949598605561</v>
      </c>
    </row>
    <row r="74" spans="1:7" x14ac:dyDescent="0.25">
      <c r="A74" s="2" t="s">
        <v>71</v>
      </c>
      <c r="B74" s="2">
        <v>2.2650000000000001</v>
      </c>
      <c r="C74" s="2">
        <v>1.161</v>
      </c>
      <c r="D74" s="1">
        <f t="shared" si="8"/>
        <v>1.9509043927648579</v>
      </c>
      <c r="E74" s="1">
        <f t="shared" si="9"/>
        <v>8.2613362454022052</v>
      </c>
      <c r="F74" s="1">
        <f t="shared" si="10"/>
        <v>1.9881534849175122</v>
      </c>
      <c r="G74" s="1">
        <f t="shared" si="11"/>
        <v>4.1552809217568862</v>
      </c>
    </row>
    <row r="75" spans="1:7" x14ac:dyDescent="0.25">
      <c r="A75" s="2" t="s">
        <v>71</v>
      </c>
      <c r="B75" s="2">
        <v>2.2709999999999999</v>
      </c>
      <c r="C75" s="2">
        <v>1.119</v>
      </c>
      <c r="D75" s="1">
        <f t="shared" si="8"/>
        <v>2.0294906166219837</v>
      </c>
      <c r="E75" s="1">
        <f t="shared" si="9"/>
        <v>7.9835691893424077</v>
      </c>
      <c r="F75" s="1">
        <f t="shared" si="10"/>
        <v>1.8665785144886775</v>
      </c>
      <c r="G75" s="1">
        <f t="shared" si="11"/>
        <v>4.2771140497828952</v>
      </c>
    </row>
    <row r="76" spans="1:7" x14ac:dyDescent="0.25">
      <c r="A76" s="2" t="s">
        <v>71</v>
      </c>
      <c r="B76" s="2">
        <v>2.4180000000000001</v>
      </c>
      <c r="C76" s="2">
        <v>1.131</v>
      </c>
      <c r="D76" s="1">
        <f t="shared" si="8"/>
        <v>2.1379310344827589</v>
      </c>
      <c r="E76" s="1">
        <f t="shared" si="9"/>
        <v>8.5914956421459152</v>
      </c>
      <c r="F76" s="1">
        <f t="shared" si="10"/>
        <v>2.0504920788829626</v>
      </c>
      <c r="G76" s="1">
        <f t="shared" si="11"/>
        <v>4.1899677304904612</v>
      </c>
    </row>
    <row r="77" spans="1:7" x14ac:dyDescent="0.25">
      <c r="A77" s="2" t="s">
        <v>71</v>
      </c>
      <c r="B77" s="2">
        <v>2.0459999999999998</v>
      </c>
      <c r="C77" s="2">
        <v>1.1679999999999999</v>
      </c>
      <c r="D77" s="1">
        <f t="shared" si="8"/>
        <v>1.7517123287671232</v>
      </c>
      <c r="E77" s="1">
        <f t="shared" si="9"/>
        <v>7.5075519288778283</v>
      </c>
      <c r="F77" s="1">
        <f t="shared" si="10"/>
        <v>1.7750504498639066</v>
      </c>
      <c r="G77" s="1">
        <f t="shared" si="11"/>
        <v>4.229486508089634</v>
      </c>
    </row>
    <row r="78" spans="1:7" x14ac:dyDescent="0.25">
      <c r="F78" s="1"/>
      <c r="G78" s="1"/>
    </row>
    <row r="79" spans="1:7" x14ac:dyDescent="0.25">
      <c r="F79" s="1"/>
      <c r="G79" s="1"/>
    </row>
    <row r="80" spans="1:7" x14ac:dyDescent="0.25">
      <c r="F80" s="1"/>
      <c r="G80" s="1"/>
    </row>
    <row r="81" spans="4:7" x14ac:dyDescent="0.25">
      <c r="F81" s="1"/>
      <c r="G81" s="1"/>
    </row>
    <row r="82" spans="4:7" x14ac:dyDescent="0.25">
      <c r="F82" s="1"/>
      <c r="G82" s="1"/>
    </row>
    <row r="83" spans="4:7" x14ac:dyDescent="0.25">
      <c r="D83" s="2"/>
      <c r="E83" s="2"/>
    </row>
    <row r="84" spans="4:7" x14ac:dyDescent="0.25">
      <c r="D84" s="2"/>
      <c r="E84" s="2"/>
    </row>
    <row r="85" spans="4:7" x14ac:dyDescent="0.25">
      <c r="D85" s="2"/>
      <c r="E85" s="2"/>
    </row>
    <row r="86" spans="4:7" x14ac:dyDescent="0.25">
      <c r="D86" s="2"/>
      <c r="E86" s="2"/>
    </row>
    <row r="87" spans="4:7" x14ac:dyDescent="0.25">
      <c r="D87" s="2"/>
      <c r="E87" s="2"/>
    </row>
    <row r="88" spans="4:7" x14ac:dyDescent="0.25">
      <c r="D88" s="2"/>
      <c r="E88" s="2"/>
    </row>
    <row r="89" spans="4:7" x14ac:dyDescent="0.25">
      <c r="D89" s="2"/>
      <c r="E89" s="2"/>
    </row>
    <row r="90" spans="4:7" x14ac:dyDescent="0.25">
      <c r="D90" s="2"/>
      <c r="E90" s="2"/>
    </row>
    <row r="91" spans="4:7" x14ac:dyDescent="0.25">
      <c r="D91" s="2"/>
      <c r="E91" s="2"/>
    </row>
    <row r="92" spans="4:7" x14ac:dyDescent="0.25">
      <c r="D92" s="2"/>
      <c r="E92" s="2"/>
    </row>
    <row r="93" spans="4:7" s="2" customFormat="1" x14ac:dyDescent="0.25"/>
    <row r="94" spans="4:7" s="2" customFormat="1" x14ac:dyDescent="0.25"/>
    <row r="95" spans="4:7" s="2" customFormat="1" x14ac:dyDescent="0.25"/>
    <row r="96" spans="4:7" s="2" customFormat="1" x14ac:dyDescent="0.25"/>
    <row r="97" spans="1:7" s="2" customFormat="1" x14ac:dyDescent="0.25"/>
    <row r="98" spans="1:7" s="2" customFormat="1" x14ac:dyDescent="0.25"/>
    <row r="99" spans="1:7" s="2" customFormat="1" x14ac:dyDescent="0.25"/>
    <row r="100" spans="1:7" s="2" customFormat="1" x14ac:dyDescent="0.25"/>
    <row r="101" spans="1:7" s="2" customFormat="1" x14ac:dyDescent="0.25"/>
    <row r="102" spans="1:7" s="2" customFormat="1" x14ac:dyDescent="0.25"/>
    <row r="103" spans="1:7" s="2" customFormat="1" x14ac:dyDescent="0.25"/>
    <row r="104" spans="1:7" s="2" customFormat="1" x14ac:dyDescent="0.25"/>
    <row r="105" spans="1:7" s="2" customFormat="1" x14ac:dyDescent="0.25">
      <c r="A105" s="2" t="s">
        <v>7</v>
      </c>
      <c r="B105" s="2">
        <f t="shared" ref="B105:G105" si="12">COUNT(B2:B103)</f>
        <v>76</v>
      </c>
      <c r="C105" s="2">
        <f t="shared" si="12"/>
        <v>76</v>
      </c>
      <c r="D105" s="2">
        <f t="shared" si="12"/>
        <v>76</v>
      </c>
      <c r="E105" s="2">
        <f t="shared" si="12"/>
        <v>76</v>
      </c>
      <c r="F105" s="2">
        <f t="shared" si="12"/>
        <v>76</v>
      </c>
      <c r="G105" s="2">
        <f t="shared" si="12"/>
        <v>76</v>
      </c>
    </row>
    <row r="106" spans="1:7" s="2" customFormat="1" x14ac:dyDescent="0.25">
      <c r="A106" s="2" t="s">
        <v>8</v>
      </c>
      <c r="B106" s="2">
        <f t="shared" ref="B106:G106" si="13">AVERAGE(B2:B102)</f>
        <v>1.6914736842105267</v>
      </c>
      <c r="C106" s="2">
        <f t="shared" si="13"/>
        <v>1.0733618421052635</v>
      </c>
      <c r="D106" s="2">
        <f t="shared" si="13"/>
        <v>1.5923165176256462</v>
      </c>
      <c r="E106" s="2">
        <f t="shared" si="13"/>
        <v>5.7467156607210876</v>
      </c>
      <c r="F106" s="2">
        <f t="shared" si="13"/>
        <v>1.2390823602265573</v>
      </c>
      <c r="G106" s="2">
        <f t="shared" si="13"/>
        <v>4.9028297536251975</v>
      </c>
    </row>
    <row r="107" spans="1:7" s="2" customFormat="1" x14ac:dyDescent="0.25">
      <c r="A107" s="2" t="s">
        <v>9</v>
      </c>
      <c r="B107" s="2">
        <f t="shared" ref="B107:G107" si="14">_xlfn.STDEV.S(B2:B103)</f>
        <v>0.43706248138175702</v>
      </c>
      <c r="C107" s="2">
        <f t="shared" si="14"/>
        <v>0.14145094788616192</v>
      </c>
      <c r="D107" s="2">
        <f t="shared" si="14"/>
        <v>0.43126422694662175</v>
      </c>
      <c r="E107" s="2">
        <f t="shared" si="14"/>
        <v>1.7939416462053905</v>
      </c>
      <c r="F107" s="2">
        <f t="shared" si="14"/>
        <v>0.53822695328703618</v>
      </c>
      <c r="G107" s="2">
        <f t="shared" si="14"/>
        <v>0.70393996930132263</v>
      </c>
    </row>
    <row r="108" spans="1:7" s="2" customFormat="1" x14ac:dyDescent="0.25"/>
    <row r="109" spans="1:7" x14ac:dyDescent="0.25">
      <c r="D109" s="2"/>
      <c r="E109" s="2"/>
    </row>
    <row r="110" spans="1:7" x14ac:dyDescent="0.25">
      <c r="D110" s="2"/>
      <c r="E110" s="2"/>
    </row>
    <row r="111" spans="1:7" x14ac:dyDescent="0.25">
      <c r="D111" s="2"/>
      <c r="E111" s="2"/>
    </row>
    <row r="112" spans="1:7" x14ac:dyDescent="0.25">
      <c r="D112" s="2"/>
      <c r="E112" s="2"/>
    </row>
    <row r="113" spans="4:5" x14ac:dyDescent="0.25">
      <c r="D113" s="2"/>
      <c r="E113" s="2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workbookViewId="0">
      <pane ySplit="1" topLeftCell="A83" activePane="bottomLeft" state="frozen"/>
      <selection pane="bottomLeft" activeCell="I93" sqref="I93"/>
    </sheetView>
  </sheetViews>
  <sheetFormatPr defaultColWidth="8.85546875" defaultRowHeight="15" x14ac:dyDescent="0.25"/>
  <cols>
    <col min="1" max="1" width="11.140625" style="2" customWidth="1"/>
    <col min="2" max="3" width="19.14062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72</v>
      </c>
      <c r="B2" s="2">
        <v>1.5640000000000001</v>
      </c>
      <c r="C2" s="2">
        <v>0.76500000000000001</v>
      </c>
      <c r="D2" s="1">
        <f t="shared" ref="D2:D33" si="0">B2/C2</f>
        <v>2.0444444444444443</v>
      </c>
      <c r="E2" s="1">
        <f t="shared" ref="E2:E33" si="1">((4*PI()*(C2/2)^2)+((PI()*C2)*(B2-C2)))</f>
        <v>3.7587899463140442</v>
      </c>
      <c r="F2" s="1">
        <f t="shared" ref="F2:F33" si="2">(((4/3)*PI()*(C2/2)^3)+(PI()*((C2/2)^2)*(B2-C2)))</f>
        <v>0.60166174398812167</v>
      </c>
      <c r="G2" s="1">
        <f t="shared" ref="G2:G33" si="3">E2/F2</f>
        <v>6.2473474238180122</v>
      </c>
    </row>
    <row r="3" spans="1:7" x14ac:dyDescent="0.25">
      <c r="A3" s="2" t="s">
        <v>72</v>
      </c>
      <c r="B3" s="2">
        <v>1.744</v>
      </c>
      <c r="C3" s="2">
        <v>1.202</v>
      </c>
      <c r="D3" s="1">
        <f t="shared" si="0"/>
        <v>1.4509151414309485</v>
      </c>
      <c r="E3" s="1">
        <f t="shared" si="1"/>
        <v>6.5856829806084409</v>
      </c>
      <c r="F3" s="1">
        <f t="shared" si="2"/>
        <v>1.524342674839742</v>
      </c>
      <c r="G3" s="1">
        <f t="shared" si="3"/>
        <v>4.3203428528961254</v>
      </c>
    </row>
    <row r="4" spans="1:7" x14ac:dyDescent="0.25">
      <c r="A4" s="2" t="s">
        <v>72</v>
      </c>
      <c r="B4" s="2">
        <v>1.8009999999999999</v>
      </c>
      <c r="C4" s="2">
        <v>1.3480000000000001</v>
      </c>
      <c r="D4" s="1">
        <f t="shared" si="0"/>
        <v>1.336053412462908</v>
      </c>
      <c r="E4" s="1">
        <f t="shared" si="1"/>
        <v>7.6269952815673134</v>
      </c>
      <c r="F4" s="1">
        <f t="shared" si="2"/>
        <v>1.9290312783817485</v>
      </c>
      <c r="G4" s="1">
        <f t="shared" si="3"/>
        <v>3.9537955485955361</v>
      </c>
    </row>
    <row r="5" spans="1:7" x14ac:dyDescent="0.25">
      <c r="A5" s="2" t="s">
        <v>72</v>
      </c>
      <c r="B5" s="2">
        <v>1.7729999999999999</v>
      </c>
      <c r="C5" s="2">
        <v>1.147</v>
      </c>
      <c r="D5" s="1">
        <f t="shared" si="0"/>
        <v>1.5457715780296424</v>
      </c>
      <c r="E5" s="1">
        <f t="shared" si="1"/>
        <v>6.3888402097124644</v>
      </c>
      <c r="F5" s="1">
        <f t="shared" si="2"/>
        <v>1.4369437316268894</v>
      </c>
      <c r="G5" s="1">
        <f t="shared" si="3"/>
        <v>4.4461310969213113</v>
      </c>
    </row>
    <row r="6" spans="1:7" x14ac:dyDescent="0.25">
      <c r="A6" s="2" t="s">
        <v>72</v>
      </c>
      <c r="B6" s="2">
        <v>1.629</v>
      </c>
      <c r="C6" s="2">
        <v>1.0940000000000001</v>
      </c>
      <c r="D6" s="1">
        <f t="shared" si="0"/>
        <v>1.4890310786106031</v>
      </c>
      <c r="E6" s="1">
        <f t="shared" si="1"/>
        <v>5.5987139493713647</v>
      </c>
      <c r="F6" s="1">
        <f t="shared" si="2"/>
        <v>1.1884642254400628</v>
      </c>
      <c r="G6" s="1">
        <f t="shared" si="3"/>
        <v>4.710881345459331</v>
      </c>
    </row>
    <row r="7" spans="1:7" x14ac:dyDescent="0.25">
      <c r="A7" s="2" t="s">
        <v>72</v>
      </c>
      <c r="B7" s="2">
        <v>1.41</v>
      </c>
      <c r="C7" s="2">
        <v>1.2509999999999999</v>
      </c>
      <c r="D7" s="1">
        <f t="shared" si="0"/>
        <v>1.1270983213429258</v>
      </c>
      <c r="E7" s="1">
        <f t="shared" si="1"/>
        <v>5.5414866975935713</v>
      </c>
      <c r="F7" s="1">
        <f t="shared" si="2"/>
        <v>1.2205448687373635</v>
      </c>
      <c r="G7" s="1">
        <f t="shared" si="3"/>
        <v>4.5401745069201445</v>
      </c>
    </row>
    <row r="8" spans="1:7" x14ac:dyDescent="0.25">
      <c r="A8" s="2" t="s">
        <v>72</v>
      </c>
      <c r="B8" s="2">
        <v>1.018</v>
      </c>
      <c r="C8" s="2">
        <v>1.101</v>
      </c>
      <c r="D8" s="1">
        <f t="shared" si="0"/>
        <v>0.92461398728428701</v>
      </c>
      <c r="E8" s="1">
        <f t="shared" si="1"/>
        <v>3.5211535948112043</v>
      </c>
      <c r="F8" s="1">
        <f t="shared" si="2"/>
        <v>0.61979134583362605</v>
      </c>
      <c r="G8" s="1">
        <f t="shared" si="3"/>
        <v>5.6811919341584458</v>
      </c>
    </row>
    <row r="9" spans="1:7" x14ac:dyDescent="0.25">
      <c r="A9" s="2" t="s">
        <v>72</v>
      </c>
      <c r="B9" s="2">
        <v>1.89</v>
      </c>
      <c r="C9" s="2">
        <v>1.2070000000000001</v>
      </c>
      <c r="D9" s="1">
        <f t="shared" si="0"/>
        <v>1.5658657829328912</v>
      </c>
      <c r="E9" s="1">
        <f t="shared" si="1"/>
        <v>7.1666954091486446</v>
      </c>
      <c r="F9" s="1">
        <f t="shared" si="2"/>
        <v>1.7021979128974292</v>
      </c>
      <c r="G9" s="1">
        <f t="shared" si="3"/>
        <v>4.2102597793400625</v>
      </c>
    </row>
    <row r="10" spans="1:7" x14ac:dyDescent="0.25">
      <c r="A10" s="2" t="s">
        <v>72</v>
      </c>
      <c r="B10" s="2">
        <v>1.7030000000000001</v>
      </c>
      <c r="C10" s="2">
        <v>1.222</v>
      </c>
      <c r="D10" s="1">
        <f t="shared" si="0"/>
        <v>1.3936170212765959</v>
      </c>
      <c r="E10" s="1">
        <f t="shared" si="1"/>
        <v>6.5378616572354966</v>
      </c>
      <c r="F10" s="1">
        <f t="shared" si="2"/>
        <v>1.5195870334589001</v>
      </c>
      <c r="G10" s="1">
        <f t="shared" si="3"/>
        <v>4.3023936854435689</v>
      </c>
    </row>
    <row r="11" spans="1:7" x14ac:dyDescent="0.25">
      <c r="A11" s="2" t="s">
        <v>72</v>
      </c>
      <c r="B11" s="2">
        <v>1.353</v>
      </c>
      <c r="C11" s="2">
        <v>1.1910000000000001</v>
      </c>
      <c r="D11" s="1">
        <f t="shared" si="0"/>
        <v>1.1360201511335011</v>
      </c>
      <c r="E11" s="1">
        <f t="shared" si="1"/>
        <v>5.0624346586256248</v>
      </c>
      <c r="F11" s="1">
        <f t="shared" si="2"/>
        <v>1.0650531878367522</v>
      </c>
      <c r="G11" s="1">
        <f t="shared" si="3"/>
        <v>4.7532223896799213</v>
      </c>
    </row>
    <row r="12" spans="1:7" x14ac:dyDescent="0.25">
      <c r="A12" s="2" t="s">
        <v>72</v>
      </c>
      <c r="B12" s="2">
        <v>2.577</v>
      </c>
      <c r="C12" s="2">
        <v>1.0660000000000001</v>
      </c>
      <c r="D12" s="1">
        <f t="shared" si="0"/>
        <v>2.4174484052532832</v>
      </c>
      <c r="E12" s="1">
        <f t="shared" si="1"/>
        <v>8.6302126300087565</v>
      </c>
      <c r="F12" s="1">
        <f t="shared" si="2"/>
        <v>1.9828195386373986</v>
      </c>
      <c r="G12" s="1">
        <f t="shared" si="3"/>
        <v>4.3524952532692271</v>
      </c>
    </row>
    <row r="13" spans="1:7" x14ac:dyDescent="0.25">
      <c r="A13" s="2" t="s">
        <v>72</v>
      </c>
      <c r="B13" s="2">
        <v>1.4710000000000001</v>
      </c>
      <c r="C13" s="2">
        <v>1</v>
      </c>
      <c r="D13" s="1">
        <f t="shared" si="0"/>
        <v>1.4710000000000001</v>
      </c>
      <c r="E13" s="1">
        <f t="shared" si="1"/>
        <v>4.621282793430586</v>
      </c>
      <c r="F13" s="1">
        <f t="shared" si="2"/>
        <v>0.89352131055849704</v>
      </c>
      <c r="G13" s="1">
        <f t="shared" si="3"/>
        <v>5.1719894520949312</v>
      </c>
    </row>
    <row r="14" spans="1:7" x14ac:dyDescent="0.25">
      <c r="A14" s="2" t="s">
        <v>72</v>
      </c>
      <c r="B14" s="2">
        <v>2.6059999999999999</v>
      </c>
      <c r="C14" s="2">
        <v>1.0269999999999999</v>
      </c>
      <c r="D14" s="1">
        <f t="shared" si="0"/>
        <v>2.5374878286270692</v>
      </c>
      <c r="E14" s="1">
        <f t="shared" si="1"/>
        <v>8.4080391975468842</v>
      </c>
      <c r="F14" s="1">
        <f t="shared" si="2"/>
        <v>1.8751812175008151</v>
      </c>
      <c r="G14" s="1">
        <f t="shared" si="3"/>
        <v>4.4838542105028463</v>
      </c>
    </row>
    <row r="15" spans="1:7" x14ac:dyDescent="0.25">
      <c r="A15" s="2" t="s">
        <v>72</v>
      </c>
      <c r="B15" s="2">
        <v>1.363</v>
      </c>
      <c r="C15" s="2">
        <v>1.198</v>
      </c>
      <c r="D15" s="1">
        <f t="shared" si="0"/>
        <v>1.137729549248748</v>
      </c>
      <c r="E15" s="1">
        <f t="shared" si="1"/>
        <v>5.1298249626377794</v>
      </c>
      <c r="F15" s="1">
        <f t="shared" si="2"/>
        <v>1.0862514130868801</v>
      </c>
      <c r="G15" s="1">
        <f t="shared" si="3"/>
        <v>4.7225024527793069</v>
      </c>
    </row>
    <row r="16" spans="1:7" x14ac:dyDescent="0.25">
      <c r="A16" s="2" t="s">
        <v>72</v>
      </c>
      <c r="B16" s="2">
        <v>2.2250000000000001</v>
      </c>
      <c r="C16" s="2">
        <v>1.0780000000000001</v>
      </c>
      <c r="D16" s="1">
        <f t="shared" si="0"/>
        <v>2.0640074211502784</v>
      </c>
      <c r="E16" s="1">
        <f t="shared" si="1"/>
        <v>7.5352670592677988</v>
      </c>
      <c r="F16" s="1">
        <f t="shared" si="2"/>
        <v>1.7027914280793324</v>
      </c>
      <c r="G16" s="1">
        <f t="shared" si="3"/>
        <v>4.4252437115960941</v>
      </c>
    </row>
    <row r="17" spans="1:7" x14ac:dyDescent="0.25">
      <c r="A17" s="2" t="s">
        <v>72</v>
      </c>
      <c r="B17" s="2">
        <v>1.893</v>
      </c>
      <c r="C17" s="2">
        <v>1.2390000000000001</v>
      </c>
      <c r="D17" s="1">
        <f t="shared" si="0"/>
        <v>1.5278450363196125</v>
      </c>
      <c r="E17" s="1">
        <f t="shared" si="1"/>
        <v>7.3683762327311477</v>
      </c>
      <c r="F17" s="1">
        <f t="shared" si="2"/>
        <v>1.7844081967094243</v>
      </c>
      <c r="G17" s="1">
        <f t="shared" si="3"/>
        <v>4.1293109089719255</v>
      </c>
    </row>
    <row r="18" spans="1:7" x14ac:dyDescent="0.25">
      <c r="A18" s="2" t="s">
        <v>72</v>
      </c>
      <c r="B18" s="2">
        <v>1.7190000000000001</v>
      </c>
      <c r="C18" s="2">
        <v>1.2390000000000001</v>
      </c>
      <c r="D18" s="1">
        <f t="shared" si="0"/>
        <v>1.387409200968523</v>
      </c>
      <c r="E18" s="1">
        <f t="shared" si="1"/>
        <v>6.6910928389143391</v>
      </c>
      <c r="F18" s="1">
        <f t="shared" si="2"/>
        <v>1.5746196654746678</v>
      </c>
      <c r="G18" s="1">
        <f t="shared" si="3"/>
        <v>4.249339053502367</v>
      </c>
    </row>
    <row r="19" spans="1:7" x14ac:dyDescent="0.25">
      <c r="A19" s="2" t="s">
        <v>72</v>
      </c>
      <c r="B19" s="2">
        <v>2.34</v>
      </c>
      <c r="C19" s="2">
        <v>1.171</v>
      </c>
      <c r="D19" s="1">
        <f t="shared" si="0"/>
        <v>1.9982920580700254</v>
      </c>
      <c r="E19" s="1">
        <f t="shared" si="1"/>
        <v>8.608403693807535</v>
      </c>
      <c r="F19" s="1">
        <f t="shared" si="2"/>
        <v>2.0997328277474718</v>
      </c>
      <c r="G19" s="1">
        <f t="shared" si="3"/>
        <v>4.0997614458608824</v>
      </c>
    </row>
    <row r="20" spans="1:7" x14ac:dyDescent="0.25">
      <c r="A20" s="2" t="s">
        <v>72</v>
      </c>
      <c r="B20" s="2">
        <v>1.397</v>
      </c>
      <c r="C20" s="2">
        <v>1.369</v>
      </c>
      <c r="D20" s="1">
        <f t="shared" si="0"/>
        <v>1.0204528853177501</v>
      </c>
      <c r="E20" s="1">
        <f t="shared" si="1"/>
        <v>6.0082739588419036</v>
      </c>
      <c r="F20" s="1">
        <f t="shared" si="2"/>
        <v>1.3846261592773315</v>
      </c>
      <c r="G20" s="1">
        <f t="shared" si="3"/>
        <v>4.3392752033355784</v>
      </c>
    </row>
    <row r="21" spans="1:7" x14ac:dyDescent="0.25">
      <c r="A21" s="2" t="s">
        <v>72</v>
      </c>
      <c r="B21" s="2">
        <v>2.1920000000000002</v>
      </c>
      <c r="C21" s="2">
        <v>1.206</v>
      </c>
      <c r="D21" s="1">
        <f t="shared" si="0"/>
        <v>1.8175787728026536</v>
      </c>
      <c r="E21" s="1">
        <f t="shared" si="1"/>
        <v>8.3049635425826054</v>
      </c>
      <c r="F21" s="1">
        <f t="shared" si="2"/>
        <v>2.0447373400906446</v>
      </c>
      <c r="G21" s="1">
        <f t="shared" si="3"/>
        <v>4.0616285425757619</v>
      </c>
    </row>
    <row r="22" spans="1:7" x14ac:dyDescent="0.25">
      <c r="A22" s="2" t="s">
        <v>72</v>
      </c>
      <c r="B22" s="2">
        <v>2.5579999999999998</v>
      </c>
      <c r="C22" s="2">
        <v>1.169</v>
      </c>
      <c r="D22" s="1">
        <f t="shared" si="0"/>
        <v>2.1881950384944395</v>
      </c>
      <c r="E22" s="1">
        <f t="shared" si="1"/>
        <v>9.3943107952148655</v>
      </c>
      <c r="F22" s="1">
        <f t="shared" si="2"/>
        <v>2.3272602399022082</v>
      </c>
      <c r="G22" s="1">
        <f t="shared" si="3"/>
        <v>4.0366395790827481</v>
      </c>
    </row>
    <row r="23" spans="1:7" x14ac:dyDescent="0.25">
      <c r="A23" s="2" t="s">
        <v>72</v>
      </c>
      <c r="B23" s="2">
        <v>1.1204000000000001</v>
      </c>
      <c r="C23" s="2">
        <v>1.18</v>
      </c>
      <c r="D23" s="1">
        <f t="shared" si="0"/>
        <v>0.94949152542372894</v>
      </c>
      <c r="E23" s="1">
        <f t="shared" si="1"/>
        <v>4.1534116827167642</v>
      </c>
      <c r="F23" s="1">
        <f t="shared" si="2"/>
        <v>0.79511167466703359</v>
      </c>
      <c r="G23" s="1">
        <f t="shared" si="3"/>
        <v>5.2236834334699909</v>
      </c>
    </row>
    <row r="24" spans="1:7" x14ac:dyDescent="0.25">
      <c r="A24" s="2" t="s">
        <v>72</v>
      </c>
      <c r="B24" s="2">
        <v>2.036</v>
      </c>
      <c r="C24" s="2">
        <v>1.1479999999999999</v>
      </c>
      <c r="D24" s="1">
        <f t="shared" si="0"/>
        <v>1.7735191637630663</v>
      </c>
      <c r="E24" s="1">
        <f t="shared" si="1"/>
        <v>7.3429324738297232</v>
      </c>
      <c r="F24" s="1">
        <f t="shared" si="2"/>
        <v>1.7113312434751289</v>
      </c>
      <c r="G24" s="1">
        <f t="shared" si="3"/>
        <v>4.290772170394515</v>
      </c>
    </row>
    <row r="25" spans="1:7" x14ac:dyDescent="0.25">
      <c r="A25" s="2" t="s">
        <v>72</v>
      </c>
      <c r="B25" s="2">
        <v>1.9079999999999999</v>
      </c>
      <c r="C25" s="2">
        <v>1.31</v>
      </c>
      <c r="D25" s="1">
        <f t="shared" si="0"/>
        <v>1.4564885496183204</v>
      </c>
      <c r="E25" s="1">
        <f t="shared" si="1"/>
        <v>7.8523480057946164</v>
      </c>
      <c r="F25" s="1">
        <f t="shared" si="2"/>
        <v>1.9830951243809594</v>
      </c>
      <c r="G25" s="1">
        <f t="shared" si="3"/>
        <v>3.9596426360262451</v>
      </c>
    </row>
    <row r="26" spans="1:7" x14ac:dyDescent="0.25">
      <c r="A26" s="2" t="s">
        <v>72</v>
      </c>
      <c r="B26" s="2">
        <v>2.2810000000000001</v>
      </c>
      <c r="C26" s="2">
        <v>1.2350000000000001</v>
      </c>
      <c r="D26" s="1">
        <f t="shared" si="0"/>
        <v>1.8469635627530363</v>
      </c>
      <c r="E26" s="1">
        <f t="shared" si="1"/>
        <v>8.8499764609053244</v>
      </c>
      <c r="F26" s="1">
        <f t="shared" si="2"/>
        <v>2.2392910628034115</v>
      </c>
      <c r="G26" s="1">
        <f t="shared" si="3"/>
        <v>3.9521331585300343</v>
      </c>
    </row>
    <row r="27" spans="1:7" x14ac:dyDescent="0.25">
      <c r="A27" s="2" t="s">
        <v>72</v>
      </c>
      <c r="B27" s="2">
        <v>2.452</v>
      </c>
      <c r="C27" s="2">
        <v>1.254</v>
      </c>
      <c r="D27" s="1">
        <f t="shared" si="0"/>
        <v>1.9553429027113238</v>
      </c>
      <c r="E27" s="1">
        <f t="shared" si="1"/>
        <v>9.6597942239991248</v>
      </c>
      <c r="F27" s="1">
        <f t="shared" si="2"/>
        <v>2.5120940966888488</v>
      </c>
      <c r="G27" s="1">
        <f t="shared" si="3"/>
        <v>3.8453154428934591</v>
      </c>
    </row>
    <row r="28" spans="1:7" x14ac:dyDescent="0.25">
      <c r="A28" s="2" t="s">
        <v>72</v>
      </c>
      <c r="B28" s="2">
        <v>1.41</v>
      </c>
      <c r="C28" s="2">
        <v>0.83099999999999996</v>
      </c>
      <c r="D28" s="1">
        <f t="shared" si="0"/>
        <v>1.6967509025270757</v>
      </c>
      <c r="E28" s="1">
        <f t="shared" si="1"/>
        <v>3.6810355281376959</v>
      </c>
      <c r="F28" s="1">
        <f t="shared" si="2"/>
        <v>0.61449993148205451</v>
      </c>
      <c r="G28" s="1">
        <f t="shared" si="3"/>
        <v>5.9902944484627572</v>
      </c>
    </row>
    <row r="29" spans="1:7" x14ac:dyDescent="0.25">
      <c r="A29" s="2" t="s">
        <v>72</v>
      </c>
      <c r="B29" s="2">
        <f>1.044+0.98</f>
        <v>2.024</v>
      </c>
      <c r="C29" s="2">
        <v>1.113</v>
      </c>
      <c r="D29" s="1">
        <f t="shared" si="0"/>
        <v>1.8185085354896675</v>
      </c>
      <c r="E29" s="1">
        <f t="shared" si="1"/>
        <v>7.0771034698535704</v>
      </c>
      <c r="F29" s="1">
        <f t="shared" si="2"/>
        <v>1.6082481615240156</v>
      </c>
      <c r="G29" s="1">
        <f t="shared" si="3"/>
        <v>4.4005046230844949</v>
      </c>
    </row>
    <row r="30" spans="1:7" x14ac:dyDescent="0.25">
      <c r="A30" s="2" t="s">
        <v>72</v>
      </c>
      <c r="B30" s="2">
        <v>2.8940000000000001</v>
      </c>
      <c r="C30" s="2">
        <v>1.1659999999999999</v>
      </c>
      <c r="D30" s="1">
        <f t="shared" si="0"/>
        <v>2.4819897084048028</v>
      </c>
      <c r="E30" s="1">
        <f t="shared" si="1"/>
        <v>10.601002816644012</v>
      </c>
      <c r="F30" s="1">
        <f t="shared" si="2"/>
        <v>2.675176858445611</v>
      </c>
      <c r="G30" s="1">
        <f t="shared" si="3"/>
        <v>3.9627297100662107</v>
      </c>
    </row>
    <row r="31" spans="1:7" x14ac:dyDescent="0.25">
      <c r="A31" s="2" t="s">
        <v>72</v>
      </c>
      <c r="B31" s="2">
        <v>2.34</v>
      </c>
      <c r="C31" s="2">
        <v>1.1319999999999999</v>
      </c>
      <c r="D31" s="1">
        <f t="shared" si="0"/>
        <v>2.0671378091872792</v>
      </c>
      <c r="E31" s="1">
        <f t="shared" si="1"/>
        <v>8.3217019482409285</v>
      </c>
      <c r="F31" s="1">
        <f t="shared" si="2"/>
        <v>1.9752827981711756</v>
      </c>
      <c r="G31" s="1">
        <f t="shared" si="3"/>
        <v>4.2129167306805959</v>
      </c>
    </row>
    <row r="32" spans="1:7" x14ac:dyDescent="0.25">
      <c r="A32" s="2" t="s">
        <v>72</v>
      </c>
      <c r="B32" s="2">
        <v>1.546</v>
      </c>
      <c r="C32" s="2">
        <v>1.319</v>
      </c>
      <c r="D32" s="1">
        <f t="shared" si="0"/>
        <v>1.1721000758150115</v>
      </c>
      <c r="E32" s="1">
        <f t="shared" si="1"/>
        <v>6.4062540577913127</v>
      </c>
      <c r="F32" s="1">
        <f t="shared" si="2"/>
        <v>1.5116995024951787</v>
      </c>
      <c r="G32" s="1">
        <f t="shared" si="3"/>
        <v>4.2377827387104956</v>
      </c>
    </row>
    <row r="33" spans="1:7" x14ac:dyDescent="0.25">
      <c r="A33" s="2" t="s">
        <v>72</v>
      </c>
      <c r="B33" s="2">
        <v>1.617</v>
      </c>
      <c r="C33" s="2">
        <v>1.095</v>
      </c>
      <c r="D33" s="1">
        <f t="shared" si="0"/>
        <v>1.4767123287671233</v>
      </c>
      <c r="E33" s="1">
        <f t="shared" si="1"/>
        <v>5.5625510763358914</v>
      </c>
      <c r="F33" s="1">
        <f t="shared" si="2"/>
        <v>1.1790234651502669</v>
      </c>
      <c r="G33" s="1">
        <f t="shared" si="3"/>
        <v>4.7179307628342597</v>
      </c>
    </row>
    <row r="34" spans="1:7" x14ac:dyDescent="0.25">
      <c r="A34" s="2" t="s">
        <v>72</v>
      </c>
      <c r="B34" s="2">
        <v>1.5369999999999999</v>
      </c>
      <c r="C34" s="2">
        <v>0.98</v>
      </c>
      <c r="D34" s="1">
        <f t="shared" ref="D34:D65" si="4">B34/C34</f>
        <v>1.5683673469387756</v>
      </c>
      <c r="E34" s="1">
        <f t="shared" ref="E34:E65" si="5">((4*PI()*(C34/2)^2)+((PI()*C34)*(B34-C34)))</f>
        <v>4.7320553503961609</v>
      </c>
      <c r="F34" s="1">
        <f t="shared" ref="F34:F65" si="6">(((4/3)*PI()*(C34/2)^3)+(PI()*((C34/2)^2)*(B34-C34)))</f>
        <v>0.91295007144560247</v>
      </c>
      <c r="G34" s="1">
        <f t="shared" ref="G34:G65" si="7">E34/F34</f>
        <v>5.1832575497838898</v>
      </c>
    </row>
    <row r="35" spans="1:7" x14ac:dyDescent="0.25">
      <c r="A35" s="2" t="s">
        <v>72</v>
      </c>
      <c r="B35" s="2">
        <v>2.585</v>
      </c>
      <c r="C35" s="2">
        <v>1.1240000000000001</v>
      </c>
      <c r="D35" s="1">
        <f t="shared" si="4"/>
        <v>2.2998220640569391</v>
      </c>
      <c r="E35" s="1">
        <f t="shared" si="5"/>
        <v>9.1280231187112868</v>
      </c>
      <c r="F35" s="1">
        <f t="shared" si="6"/>
        <v>2.1932103011410766</v>
      </c>
      <c r="G35" s="1">
        <f t="shared" si="7"/>
        <v>4.1619461270823814</v>
      </c>
    </row>
    <row r="36" spans="1:7" x14ac:dyDescent="0.25">
      <c r="A36" s="2" t="s">
        <v>72</v>
      </c>
      <c r="B36" s="2">
        <v>2.2799999999999998</v>
      </c>
      <c r="C36" s="2">
        <v>1.2749999999999999</v>
      </c>
      <c r="D36" s="1">
        <f t="shared" si="4"/>
        <v>1.7882352941176469</v>
      </c>
      <c r="E36" s="1">
        <f t="shared" si="5"/>
        <v>9.1326098439855272</v>
      </c>
      <c r="F36" s="1">
        <f t="shared" si="6"/>
        <v>2.3683951597868713</v>
      </c>
      <c r="G36" s="1">
        <f t="shared" si="7"/>
        <v>3.8560329792294281</v>
      </c>
    </row>
    <row r="37" spans="1:7" x14ac:dyDescent="0.25">
      <c r="A37" s="2" t="s">
        <v>72</v>
      </c>
      <c r="B37" s="2">
        <v>1.4319999999999999</v>
      </c>
      <c r="C37" s="2">
        <v>1.1950000000000001</v>
      </c>
      <c r="D37" s="1">
        <f t="shared" si="4"/>
        <v>1.1983263598326359</v>
      </c>
      <c r="E37" s="1">
        <f t="shared" si="5"/>
        <v>5.3760190125289977</v>
      </c>
      <c r="F37" s="1">
        <f t="shared" si="6"/>
        <v>1.159327675432591</v>
      </c>
      <c r="G37" s="1">
        <f t="shared" si="7"/>
        <v>4.6371868165081045</v>
      </c>
    </row>
    <row r="38" spans="1:7" x14ac:dyDescent="0.25">
      <c r="A38" s="2" t="s">
        <v>72</v>
      </c>
      <c r="B38" s="2">
        <v>2.1579999999999999</v>
      </c>
      <c r="C38" s="2">
        <v>1.264</v>
      </c>
      <c r="D38" s="1">
        <f t="shared" si="4"/>
        <v>1.7072784810126582</v>
      </c>
      <c r="E38" s="1">
        <f t="shared" si="5"/>
        <v>8.5693599803087217</v>
      </c>
      <c r="F38" s="1">
        <f t="shared" si="6"/>
        <v>2.1792170987304704</v>
      </c>
      <c r="G38" s="1">
        <f t="shared" si="7"/>
        <v>3.9323112806433591</v>
      </c>
    </row>
    <row r="39" spans="1:7" x14ac:dyDescent="0.25">
      <c r="A39" s="2" t="s">
        <v>72</v>
      </c>
      <c r="B39" s="2">
        <v>1.587</v>
      </c>
      <c r="C39" s="2">
        <f>(1.085+0.686)/2</f>
        <v>0.88549999999999995</v>
      </c>
      <c r="D39" s="1">
        <f t="shared" si="4"/>
        <v>1.7922077922077924</v>
      </c>
      <c r="E39" s="1">
        <f t="shared" si="5"/>
        <v>4.4148440277742189</v>
      </c>
      <c r="F39" s="1">
        <f t="shared" si="6"/>
        <v>0.79556102553273056</v>
      </c>
      <c r="G39" s="1">
        <f t="shared" si="7"/>
        <v>5.5493467956375975</v>
      </c>
    </row>
    <row r="40" spans="1:7" x14ac:dyDescent="0.25">
      <c r="A40" s="2" t="s">
        <v>72</v>
      </c>
      <c r="B40" s="2">
        <v>2.0169999999999999</v>
      </c>
      <c r="C40" s="2">
        <v>1.1459999999999999</v>
      </c>
      <c r="D40" s="1">
        <f t="shared" si="4"/>
        <v>1.7600349040139616</v>
      </c>
      <c r="E40" s="1">
        <f t="shared" si="5"/>
        <v>7.261734870105041</v>
      </c>
      <c r="F40" s="1">
        <f t="shared" si="6"/>
        <v>1.6864632180793895</v>
      </c>
      <c r="G40" s="1">
        <f t="shared" si="7"/>
        <v>4.3058957896366037</v>
      </c>
    </row>
    <row r="41" spans="1:7" x14ac:dyDescent="0.25">
      <c r="A41" s="2" t="s">
        <v>72</v>
      </c>
      <c r="B41" s="2">
        <v>1.655</v>
      </c>
      <c r="C41" s="2">
        <v>1.2290000000000001</v>
      </c>
      <c r="D41" s="1">
        <f t="shared" si="4"/>
        <v>1.3466232709519934</v>
      </c>
      <c r="E41" s="1">
        <f t="shared" si="5"/>
        <v>6.3899837494383718</v>
      </c>
      <c r="F41" s="1">
        <f t="shared" si="6"/>
        <v>1.4773359287427623</v>
      </c>
      <c r="G41" s="1">
        <f t="shared" si="7"/>
        <v>4.3253424120513708</v>
      </c>
    </row>
    <row r="42" spans="1:7" x14ac:dyDescent="0.25">
      <c r="A42" s="2" t="s">
        <v>72</v>
      </c>
      <c r="B42" s="2">
        <v>1.4279999999999999</v>
      </c>
      <c r="C42" s="2">
        <v>0.90300000000000002</v>
      </c>
      <c r="D42" s="1">
        <f t="shared" si="4"/>
        <v>1.5813953488372092</v>
      </c>
      <c r="E42" s="1">
        <f t="shared" si="5"/>
        <v>4.0510334613215804</v>
      </c>
      <c r="F42" s="1">
        <f t="shared" si="6"/>
        <v>0.72175416385700419</v>
      </c>
      <c r="G42" s="1">
        <f t="shared" si="7"/>
        <v>5.6127607767070415</v>
      </c>
    </row>
    <row r="43" spans="1:7" x14ac:dyDescent="0.25">
      <c r="A43" s="2" t="s">
        <v>72</v>
      </c>
      <c r="B43" s="2">
        <v>1.66</v>
      </c>
      <c r="C43" s="2">
        <v>1.294</v>
      </c>
      <c r="D43" s="1">
        <f t="shared" si="4"/>
        <v>1.2828438948995362</v>
      </c>
      <c r="E43" s="1">
        <f t="shared" si="5"/>
        <v>6.7482666836170191</v>
      </c>
      <c r="F43" s="1">
        <f t="shared" si="6"/>
        <v>1.6158182544468453</v>
      </c>
      <c r="G43" s="1">
        <f t="shared" si="7"/>
        <v>4.1763773029827549</v>
      </c>
    </row>
    <row r="44" spans="1:7" x14ac:dyDescent="0.25">
      <c r="A44" s="2" t="s">
        <v>72</v>
      </c>
      <c r="B44" s="2">
        <v>1.419</v>
      </c>
      <c r="C44" s="2">
        <v>1.093</v>
      </c>
      <c r="D44" s="1">
        <f t="shared" si="4"/>
        <v>1.2982616651418115</v>
      </c>
      <c r="E44" s="1">
        <f t="shared" si="5"/>
        <v>4.8725065331602</v>
      </c>
      <c r="F44" s="1">
        <f t="shared" si="6"/>
        <v>0.9895675043055161</v>
      </c>
      <c r="G44" s="1">
        <f t="shared" si="7"/>
        <v>4.9238748361889186</v>
      </c>
    </row>
    <row r="45" spans="1:7" x14ac:dyDescent="0.25">
      <c r="A45" s="2" t="s">
        <v>72</v>
      </c>
      <c r="B45" s="2">
        <v>1.9330000000000001</v>
      </c>
      <c r="C45" s="2">
        <v>1.1499999999999999</v>
      </c>
      <c r="D45" s="1">
        <f t="shared" si="4"/>
        <v>1.6808695652173915</v>
      </c>
      <c r="E45" s="1">
        <f t="shared" si="5"/>
        <v>6.9836033892974303</v>
      </c>
      <c r="F45" s="1">
        <f t="shared" si="6"/>
        <v>1.6096218305039796</v>
      </c>
      <c r="G45" s="1">
        <f t="shared" si="7"/>
        <v>4.3386609556052269</v>
      </c>
    </row>
    <row r="46" spans="1:7" x14ac:dyDescent="0.25">
      <c r="A46" s="2" t="s">
        <v>72</v>
      </c>
      <c r="B46" s="2">
        <v>1.403</v>
      </c>
      <c r="C46" s="2">
        <v>1.2729999999999999</v>
      </c>
      <c r="D46" s="1">
        <f t="shared" si="4"/>
        <v>1.1021209740769835</v>
      </c>
      <c r="E46" s="1">
        <f t="shared" si="5"/>
        <v>5.6109441695717885</v>
      </c>
      <c r="F46" s="1">
        <f t="shared" si="6"/>
        <v>1.2456082763252141</v>
      </c>
      <c r="G46" s="1">
        <f t="shared" si="7"/>
        <v>4.5045816379168269</v>
      </c>
    </row>
    <row r="47" spans="1:7" x14ac:dyDescent="0.25">
      <c r="A47" s="2" t="s">
        <v>72</v>
      </c>
      <c r="B47" s="2">
        <v>1.7490000000000001</v>
      </c>
      <c r="C47" s="2">
        <v>1.206</v>
      </c>
      <c r="D47" s="1">
        <f t="shared" si="4"/>
        <v>1.4502487562189057</v>
      </c>
      <c r="E47" s="1">
        <f t="shared" si="5"/>
        <v>6.6265425346610289</v>
      </c>
      <c r="F47" s="1">
        <f t="shared" si="6"/>
        <v>1.5386934062022894</v>
      </c>
      <c r="G47" s="1">
        <f t="shared" si="7"/>
        <v>4.3066035819418129</v>
      </c>
    </row>
    <row r="48" spans="1:7" x14ac:dyDescent="0.25">
      <c r="A48" s="2" t="s">
        <v>72</v>
      </c>
      <c r="B48" s="2">
        <v>1.9339999999999999</v>
      </c>
      <c r="C48" s="2">
        <v>1.097</v>
      </c>
      <c r="D48" s="1">
        <f t="shared" si="4"/>
        <v>1.7629899726526892</v>
      </c>
      <c r="E48" s="1">
        <f t="shared" si="5"/>
        <v>6.6651966906707978</v>
      </c>
      <c r="F48" s="1">
        <f t="shared" si="6"/>
        <v>1.482318434215697</v>
      </c>
      <c r="G48" s="1">
        <f t="shared" si="7"/>
        <v>4.4964675179239677</v>
      </c>
    </row>
    <row r="49" spans="1:7" x14ac:dyDescent="0.25">
      <c r="A49" s="2" t="s">
        <v>72</v>
      </c>
      <c r="B49" s="2">
        <v>1.869</v>
      </c>
      <c r="C49" s="2">
        <v>1.341</v>
      </c>
      <c r="D49" s="1">
        <f t="shared" si="4"/>
        <v>1.3937360178970917</v>
      </c>
      <c r="E49" s="1">
        <f t="shared" si="5"/>
        <v>7.8738647738790526</v>
      </c>
      <c r="F49" s="1">
        <f t="shared" si="6"/>
        <v>2.0083852976243328</v>
      </c>
      <c r="G49" s="1">
        <f t="shared" si="7"/>
        <v>3.9204951276992737</v>
      </c>
    </row>
    <row r="50" spans="1:7" x14ac:dyDescent="0.25">
      <c r="A50" s="2" t="s">
        <v>72</v>
      </c>
      <c r="B50" s="2">
        <v>1.877</v>
      </c>
      <c r="C50" s="2">
        <v>1.147</v>
      </c>
      <c r="D50" s="1">
        <f t="shared" si="4"/>
        <v>1.6364428945074105</v>
      </c>
      <c r="E50" s="1">
        <f t="shared" si="5"/>
        <v>6.7635945141738834</v>
      </c>
      <c r="F50" s="1">
        <f t="shared" si="6"/>
        <v>1.5444045284312016</v>
      </c>
      <c r="G50" s="1">
        <f t="shared" si="7"/>
        <v>4.3794189861928912</v>
      </c>
    </row>
    <row r="51" spans="1:7" x14ac:dyDescent="0.25">
      <c r="A51" s="2" t="s">
        <v>72</v>
      </c>
      <c r="B51" s="2">
        <v>1.9350000000000001</v>
      </c>
      <c r="C51" s="2">
        <v>1.173</v>
      </c>
      <c r="D51" s="1">
        <f t="shared" si="4"/>
        <v>1.6496163682864451</v>
      </c>
      <c r="E51" s="1">
        <f t="shared" si="5"/>
        <v>7.1306456334487009</v>
      </c>
      <c r="F51" s="1">
        <f t="shared" si="6"/>
        <v>1.6685268571688043</v>
      </c>
      <c r="G51" s="1">
        <f t="shared" si="7"/>
        <v>4.2736175344208416</v>
      </c>
    </row>
    <row r="52" spans="1:7" x14ac:dyDescent="0.25">
      <c r="A52" s="2" t="s">
        <v>72</v>
      </c>
      <c r="B52" s="2">
        <v>2.5089999999999999</v>
      </c>
      <c r="C52" s="2">
        <v>1.153</v>
      </c>
      <c r="D52" s="1">
        <f t="shared" si="4"/>
        <v>2.176062445793582</v>
      </c>
      <c r="E52" s="1">
        <f t="shared" si="5"/>
        <v>9.0882411309388793</v>
      </c>
      <c r="F52" s="1">
        <f t="shared" si="6"/>
        <v>2.2183971589212463</v>
      </c>
      <c r="G52" s="1">
        <f t="shared" si="7"/>
        <v>4.0967601740701269</v>
      </c>
    </row>
    <row r="53" spans="1:7" x14ac:dyDescent="0.25">
      <c r="A53" s="2" t="s">
        <v>72</v>
      </c>
      <c r="B53" s="2">
        <v>1.5669999999999999</v>
      </c>
      <c r="C53" s="2">
        <v>1.0980000000000001</v>
      </c>
      <c r="D53" s="1">
        <f t="shared" si="4"/>
        <v>1.4271402550091072</v>
      </c>
      <c r="E53" s="1">
        <f t="shared" si="5"/>
        <v>5.4053175056163756</v>
      </c>
      <c r="F53" s="1">
        <f t="shared" si="6"/>
        <v>1.1372018800289254</v>
      </c>
      <c r="G53" s="1">
        <f t="shared" si="7"/>
        <v>4.7531732056922804</v>
      </c>
    </row>
    <row r="54" spans="1:7" x14ac:dyDescent="0.25">
      <c r="A54" s="2" t="s">
        <v>72</v>
      </c>
      <c r="B54" s="2">
        <v>1.679</v>
      </c>
      <c r="C54" s="2">
        <v>1.1479999999999999</v>
      </c>
      <c r="D54" s="1">
        <f t="shared" si="4"/>
        <v>1.4625435540069689</v>
      </c>
      <c r="E54" s="1">
        <f t="shared" si="5"/>
        <v>6.0553947070530967</v>
      </c>
      <c r="F54" s="1">
        <f t="shared" si="6"/>
        <v>1.3418079044102371</v>
      </c>
      <c r="G54" s="1">
        <f t="shared" si="7"/>
        <v>4.5128625991472422</v>
      </c>
    </row>
    <row r="55" spans="1:7" x14ac:dyDescent="0.25">
      <c r="A55" s="2" t="s">
        <v>72</v>
      </c>
      <c r="B55" s="2">
        <v>1.5920000000000001</v>
      </c>
      <c r="C55" s="2">
        <v>1.1439999999999999</v>
      </c>
      <c r="D55" s="1">
        <f t="shared" si="4"/>
        <v>1.3916083916083919</v>
      </c>
      <c r="E55" s="1">
        <f t="shared" si="5"/>
        <v>5.7216193371651034</v>
      </c>
      <c r="F55" s="1">
        <f t="shared" si="6"/>
        <v>1.2444186620014497</v>
      </c>
      <c r="G55" s="1">
        <f t="shared" si="7"/>
        <v>4.5978250824065814</v>
      </c>
    </row>
    <row r="56" spans="1:7" x14ac:dyDescent="0.25">
      <c r="A56" s="2" t="s">
        <v>72</v>
      </c>
      <c r="B56" s="2">
        <v>1.419</v>
      </c>
      <c r="C56" s="2">
        <v>1.329</v>
      </c>
      <c r="D56" s="1">
        <f t="shared" si="4"/>
        <v>1.0677200902934538</v>
      </c>
      <c r="E56" s="1">
        <f t="shared" si="5"/>
        <v>5.9245756473649651</v>
      </c>
      <c r="F56" s="1">
        <f t="shared" si="6"/>
        <v>1.3539095790168578</v>
      </c>
      <c r="G56" s="1">
        <f t="shared" si="7"/>
        <v>4.3759020093994012</v>
      </c>
    </row>
    <row r="57" spans="1:7" x14ac:dyDescent="0.25">
      <c r="A57" s="2" t="s">
        <v>72</v>
      </c>
      <c r="B57" s="2">
        <v>1.6879999999999999</v>
      </c>
      <c r="C57" s="2">
        <f>(1.122+0.537)/2</f>
        <v>0.82950000000000013</v>
      </c>
      <c r="D57" s="1">
        <f t="shared" si="4"/>
        <v>2.0349608197709461</v>
      </c>
      <c r="E57" s="1">
        <f t="shared" si="5"/>
        <v>4.398845467185815</v>
      </c>
      <c r="F57" s="1">
        <f t="shared" si="6"/>
        <v>0.76278745966613437</v>
      </c>
      <c r="G57" s="1">
        <f t="shared" si="7"/>
        <v>5.76680359835904</v>
      </c>
    </row>
    <row r="58" spans="1:7" x14ac:dyDescent="0.25">
      <c r="A58" s="2" t="s">
        <v>72</v>
      </c>
      <c r="B58" s="2">
        <v>2.3530000000000002</v>
      </c>
      <c r="C58" s="2">
        <v>1.2869999999999999</v>
      </c>
      <c r="D58" s="1">
        <f t="shared" si="4"/>
        <v>1.8282828282828285</v>
      </c>
      <c r="E58" s="1">
        <f t="shared" si="5"/>
        <v>9.5137195903851612</v>
      </c>
      <c r="F58" s="1">
        <f t="shared" si="6"/>
        <v>2.5029492440582919</v>
      </c>
      <c r="G58" s="1">
        <f t="shared" si="7"/>
        <v>3.8010038010038025</v>
      </c>
    </row>
    <row r="59" spans="1:7" x14ac:dyDescent="0.25">
      <c r="A59" s="2" t="s">
        <v>72</v>
      </c>
      <c r="B59" s="2">
        <v>2.052</v>
      </c>
      <c r="C59" s="2">
        <v>1.129</v>
      </c>
      <c r="D59" s="1">
        <f t="shared" si="4"/>
        <v>1.8175376439326838</v>
      </c>
      <c r="E59" s="1">
        <f t="shared" si="5"/>
        <v>7.2781528333127028</v>
      </c>
      <c r="F59" s="1">
        <f t="shared" si="6"/>
        <v>1.6775110736219978</v>
      </c>
      <c r="G59" s="1">
        <f t="shared" si="7"/>
        <v>4.3386615729445408</v>
      </c>
    </row>
    <row r="60" spans="1:7" x14ac:dyDescent="0.25">
      <c r="A60" s="2" t="s">
        <v>72</v>
      </c>
      <c r="B60" s="2">
        <v>1.948</v>
      </c>
      <c r="C60" s="2">
        <v>1.196</v>
      </c>
      <c r="D60" s="1">
        <f t="shared" si="4"/>
        <v>1.6287625418060201</v>
      </c>
      <c r="E60" s="1">
        <f t="shared" si="5"/>
        <v>7.3193076970747288</v>
      </c>
      <c r="F60" s="1">
        <f t="shared" si="6"/>
        <v>1.7405924898400063</v>
      </c>
      <c r="G60" s="1">
        <f t="shared" si="7"/>
        <v>4.2050668032857672</v>
      </c>
    </row>
    <row r="61" spans="1:7" x14ac:dyDescent="0.25">
      <c r="A61" s="2" t="s">
        <v>72</v>
      </c>
      <c r="B61" s="2">
        <v>2.1859999999999999</v>
      </c>
      <c r="C61" s="2">
        <v>1.1719999999999999</v>
      </c>
      <c r="D61" s="1">
        <f t="shared" si="4"/>
        <v>1.8651877133105803</v>
      </c>
      <c r="E61" s="1">
        <f t="shared" si="5"/>
        <v>8.0487352457558217</v>
      </c>
      <c r="F61" s="1">
        <f t="shared" si="6"/>
        <v>1.9368241832657471</v>
      </c>
      <c r="G61" s="1">
        <f t="shared" si="7"/>
        <v>4.1556354548323364</v>
      </c>
    </row>
    <row r="62" spans="1:7" x14ac:dyDescent="0.25">
      <c r="A62" s="2" t="s">
        <v>72</v>
      </c>
      <c r="B62" s="2">
        <v>1.579</v>
      </c>
      <c r="C62" s="2">
        <v>0.97799999999999998</v>
      </c>
      <c r="D62" s="1">
        <f t="shared" si="4"/>
        <v>1.6145194274028629</v>
      </c>
      <c r="E62" s="1">
        <f t="shared" si="5"/>
        <v>4.8514421544178807</v>
      </c>
      <c r="F62" s="1">
        <f t="shared" si="6"/>
        <v>0.94127963347956323</v>
      </c>
      <c r="G62" s="1">
        <f t="shared" si="7"/>
        <v>5.1540923460586212</v>
      </c>
    </row>
    <row r="63" spans="1:7" x14ac:dyDescent="0.25">
      <c r="A63" s="2" t="s">
        <v>72</v>
      </c>
      <c r="B63" s="2">
        <v>1.349</v>
      </c>
      <c r="C63" s="2">
        <f>(1.206+0.81)/2</f>
        <v>1.008</v>
      </c>
      <c r="D63" s="1">
        <f t="shared" si="4"/>
        <v>1.3382936507936507</v>
      </c>
      <c r="E63" s="1">
        <f t="shared" si="5"/>
        <v>4.2719125576101717</v>
      </c>
      <c r="F63" s="1">
        <f t="shared" si="6"/>
        <v>0.80838899188769031</v>
      </c>
      <c r="G63" s="1">
        <f t="shared" si="7"/>
        <v>5.2844764098465973</v>
      </c>
    </row>
    <row r="64" spans="1:7" x14ac:dyDescent="0.25">
      <c r="A64" s="2" t="s">
        <v>72</v>
      </c>
      <c r="B64" s="2">
        <v>1.917</v>
      </c>
      <c r="C64" s="2">
        <v>1.1950000000000001</v>
      </c>
      <c r="D64" s="1">
        <f t="shared" si="4"/>
        <v>1.6041841004184101</v>
      </c>
      <c r="E64" s="1">
        <f t="shared" si="5"/>
        <v>7.1968075747333025</v>
      </c>
      <c r="F64" s="1">
        <f t="shared" si="6"/>
        <v>1.7032882583911271</v>
      </c>
      <c r="G64" s="1">
        <f t="shared" si="7"/>
        <v>4.2252434602767606</v>
      </c>
    </row>
    <row r="65" spans="1:7" x14ac:dyDescent="0.25">
      <c r="A65" s="2" t="s">
        <v>72</v>
      </c>
      <c r="B65" s="2">
        <v>1.5509999999999999</v>
      </c>
      <c r="C65" s="2">
        <v>1.2250000000000001</v>
      </c>
      <c r="D65" s="1">
        <f t="shared" si="4"/>
        <v>1.2661224489795917</v>
      </c>
      <c r="E65" s="1">
        <f t="shared" si="5"/>
        <v>5.9689475020042675</v>
      </c>
      <c r="F65" s="1">
        <f t="shared" si="6"/>
        <v>1.346733357251586</v>
      </c>
      <c r="G65" s="1">
        <f t="shared" si="7"/>
        <v>4.4321672659729003</v>
      </c>
    </row>
    <row r="66" spans="1:7" x14ac:dyDescent="0.25">
      <c r="A66" s="2" t="s">
        <v>72</v>
      </c>
      <c r="B66" s="2">
        <v>2.0009999999999999</v>
      </c>
      <c r="C66" s="2">
        <v>1.1220000000000001</v>
      </c>
      <c r="D66" s="1">
        <f t="shared" ref="D66:D76" si="8">B66/C66</f>
        <v>1.7834224598930479</v>
      </c>
      <c r="E66" s="1">
        <f t="shared" ref="E66:E76" si="9">((4*PI()*(C66/2)^2)+((PI()*C66)*(B66-C66)))</f>
        <v>7.0532587816128238</v>
      </c>
      <c r="F66" s="1">
        <f t="shared" ref="F66:F76" si="10">(((4/3)*PI()*(C66/2)^3)+(PI()*((C66/2)^2)*(B66-C66)))</f>
        <v>1.6086558703500153</v>
      </c>
      <c r="G66" s="1">
        <f t="shared" ref="G66:G76" si="11">E66/F66</f>
        <v>4.3845665885508245</v>
      </c>
    </row>
    <row r="67" spans="1:7" x14ac:dyDescent="0.25">
      <c r="A67" s="2" t="s">
        <v>72</v>
      </c>
      <c r="B67" s="2">
        <v>1.387</v>
      </c>
      <c r="C67" s="2">
        <v>0.81799999999999995</v>
      </c>
      <c r="D67" s="1">
        <f t="shared" si="8"/>
        <v>1.69559902200489</v>
      </c>
      <c r="E67" s="1">
        <f t="shared" si="9"/>
        <v>3.5643442106127567</v>
      </c>
      <c r="F67" s="1">
        <f t="shared" si="10"/>
        <v>0.58561421565682337</v>
      </c>
      <c r="G67" s="1">
        <f t="shared" si="11"/>
        <v>6.0865056129400781</v>
      </c>
    </row>
    <row r="68" spans="1:7" x14ac:dyDescent="0.25">
      <c r="A68" s="2" t="s">
        <v>72</v>
      </c>
      <c r="B68" s="2">
        <v>2.4049999999999998</v>
      </c>
      <c r="C68" s="2">
        <v>1.0680000000000001</v>
      </c>
      <c r="D68" s="1">
        <f t="shared" si="8"/>
        <v>2.2518726591760299</v>
      </c>
      <c r="E68" s="1">
        <f t="shared" si="9"/>
        <v>8.0693063944515266</v>
      </c>
      <c r="F68" s="1">
        <f t="shared" si="10"/>
        <v>1.8355843451957274</v>
      </c>
      <c r="G68" s="1">
        <f t="shared" si="11"/>
        <v>4.3960422824324645</v>
      </c>
    </row>
    <row r="69" spans="1:7" x14ac:dyDescent="0.25">
      <c r="A69" s="2" t="s">
        <v>72</v>
      </c>
      <c r="B69" s="2">
        <v>2.008</v>
      </c>
      <c r="C69" s="2">
        <v>1.173</v>
      </c>
      <c r="D69" s="1">
        <f t="shared" si="8"/>
        <v>1.711849957374254</v>
      </c>
      <c r="E69" s="1">
        <f t="shared" si="9"/>
        <v>7.3996570707829417</v>
      </c>
      <c r="F69" s="1">
        <f t="shared" si="10"/>
        <v>1.7474144611670703</v>
      </c>
      <c r="G69" s="1">
        <f t="shared" si="11"/>
        <v>4.2346319291880121</v>
      </c>
    </row>
    <row r="70" spans="1:7" x14ac:dyDescent="0.25">
      <c r="A70" s="2" t="s">
        <v>72</v>
      </c>
      <c r="B70" s="2">
        <v>1.472</v>
      </c>
      <c r="C70" s="2">
        <v>1.1519999999999999</v>
      </c>
      <c r="D70" s="1">
        <f t="shared" si="8"/>
        <v>1.2777777777777779</v>
      </c>
      <c r="E70" s="1">
        <f t="shared" si="9"/>
        <v>5.3273368927689697</v>
      </c>
      <c r="F70" s="1">
        <f t="shared" si="10"/>
        <v>1.1340278881302988</v>
      </c>
      <c r="G70" s="1">
        <f t="shared" si="11"/>
        <v>4.6977124183006547</v>
      </c>
    </row>
    <row r="71" spans="1:7" x14ac:dyDescent="0.25">
      <c r="A71" s="2" t="s">
        <v>72</v>
      </c>
      <c r="B71" s="2">
        <v>1.847</v>
      </c>
      <c r="C71" s="2">
        <v>1.329</v>
      </c>
      <c r="D71" s="1">
        <f t="shared" si="8"/>
        <v>1.3897667419112114</v>
      </c>
      <c r="E71" s="1">
        <f t="shared" si="9"/>
        <v>7.7115512478386821</v>
      </c>
      <c r="F71" s="1">
        <f t="shared" si="10"/>
        <v>1.9476322222742506</v>
      </c>
      <c r="G71" s="1">
        <f t="shared" si="11"/>
        <v>3.9594494071544482</v>
      </c>
    </row>
    <row r="72" spans="1:7" x14ac:dyDescent="0.25">
      <c r="A72" s="2" t="s">
        <v>72</v>
      </c>
      <c r="B72" s="2">
        <v>1.7529999999999999</v>
      </c>
      <c r="C72" s="2">
        <v>1.2210000000000001</v>
      </c>
      <c r="D72" s="1">
        <f t="shared" si="8"/>
        <v>1.4357084357084355</v>
      </c>
      <c r="E72" s="1">
        <f t="shared" si="9"/>
        <v>6.724305756448091</v>
      </c>
      <c r="F72" s="1">
        <f t="shared" si="10"/>
        <v>1.5760364923455101</v>
      </c>
      <c r="G72" s="1">
        <f t="shared" si="11"/>
        <v>4.2665926766966891</v>
      </c>
    </row>
    <row r="73" spans="1:7" x14ac:dyDescent="0.25">
      <c r="A73" s="2" t="s">
        <v>72</v>
      </c>
      <c r="B73" s="2">
        <v>1.7150000000000001</v>
      </c>
      <c r="C73" s="2">
        <v>1.165</v>
      </c>
      <c r="D73" s="1">
        <f t="shared" si="8"/>
        <v>1.4721030042918455</v>
      </c>
      <c r="E73" s="1">
        <f t="shared" si="9"/>
        <v>6.2768235820560676</v>
      </c>
      <c r="F73" s="1">
        <f t="shared" si="10"/>
        <v>1.4141762829406883</v>
      </c>
      <c r="G73" s="1">
        <f t="shared" si="11"/>
        <v>4.438501520477927</v>
      </c>
    </row>
    <row r="74" spans="1:7" x14ac:dyDescent="0.25">
      <c r="A74" s="2" t="s">
        <v>72</v>
      </c>
      <c r="B74" s="2">
        <v>1.639</v>
      </c>
      <c r="C74" s="2">
        <v>1.242</v>
      </c>
      <c r="D74" s="1">
        <f t="shared" si="8"/>
        <v>1.319645732689211</v>
      </c>
      <c r="E74" s="1">
        <f t="shared" si="9"/>
        <v>6.3951453861682186</v>
      </c>
      <c r="F74" s="1">
        <f t="shared" si="10"/>
        <v>1.4841204923407012</v>
      </c>
      <c r="G74" s="1">
        <f t="shared" si="11"/>
        <v>4.3090472904137496</v>
      </c>
    </row>
    <row r="75" spans="1:7" x14ac:dyDescent="0.25">
      <c r="A75" s="2" t="s">
        <v>72</v>
      </c>
      <c r="B75" s="2">
        <v>1.629</v>
      </c>
      <c r="C75" s="2">
        <v>0.82299999999999995</v>
      </c>
      <c r="D75" s="1">
        <f t="shared" si="8"/>
        <v>1.9793438639125154</v>
      </c>
      <c r="E75" s="1">
        <f t="shared" si="9"/>
        <v>4.2118295981102669</v>
      </c>
      <c r="F75" s="1">
        <f t="shared" si="10"/>
        <v>0.72064602647691123</v>
      </c>
      <c r="G75" s="1">
        <f t="shared" si="11"/>
        <v>5.844519283206246</v>
      </c>
    </row>
    <row r="76" spans="1:7" x14ac:dyDescent="0.25">
      <c r="A76" s="2" t="s">
        <v>72</v>
      </c>
      <c r="B76" s="2">
        <v>2.2949999999999999</v>
      </c>
      <c r="C76" s="2">
        <v>1.165</v>
      </c>
      <c r="D76" s="1">
        <f t="shared" si="8"/>
        <v>1.9699570815450642</v>
      </c>
      <c r="E76" s="1">
        <f t="shared" si="9"/>
        <v>8.3995977380866904</v>
      </c>
      <c r="F76" s="1">
        <f t="shared" si="10"/>
        <v>2.0324342558846071</v>
      </c>
      <c r="G76" s="1">
        <f t="shared" si="11"/>
        <v>4.1327770941504856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x14ac:dyDescent="0.25">
      <c r="D79" s="2"/>
      <c r="E79" s="2"/>
    </row>
    <row r="80" spans="1:7" x14ac:dyDescent="0.25">
      <c r="D80" s="2"/>
      <c r="E80" s="2"/>
    </row>
    <row r="81" spans="4:5" x14ac:dyDescent="0.25">
      <c r="D81" s="2"/>
      <c r="E81" s="2"/>
    </row>
    <row r="82" spans="4:5" x14ac:dyDescent="0.25">
      <c r="D82" s="2"/>
      <c r="E82" s="2"/>
    </row>
    <row r="83" spans="4:5" x14ac:dyDescent="0.25">
      <c r="D83" s="2"/>
      <c r="E83" s="2"/>
    </row>
    <row r="84" spans="4:5" x14ac:dyDescent="0.25">
      <c r="D84" s="2"/>
      <c r="E84" s="2"/>
    </row>
    <row r="85" spans="4:5" x14ac:dyDescent="0.25">
      <c r="D85" s="2"/>
      <c r="E85" s="2"/>
    </row>
    <row r="86" spans="4:5" x14ac:dyDescent="0.25">
      <c r="D86" s="2"/>
      <c r="E86" s="2"/>
    </row>
    <row r="87" spans="4:5" x14ac:dyDescent="0.25">
      <c r="D87" s="2"/>
      <c r="E87" s="2"/>
    </row>
    <row r="88" spans="4:5" x14ac:dyDescent="0.25">
      <c r="D88" s="2"/>
      <c r="E88" s="2"/>
    </row>
    <row r="89" spans="4:5" s="2" customFormat="1" x14ac:dyDescent="0.25"/>
    <row r="90" spans="4:5" s="2" customFormat="1" x14ac:dyDescent="0.25"/>
    <row r="91" spans="4:5" s="2" customFormat="1" x14ac:dyDescent="0.25"/>
    <row r="92" spans="4:5" s="2" customFormat="1" x14ac:dyDescent="0.25"/>
    <row r="93" spans="4:5" s="2" customFormat="1" x14ac:dyDescent="0.25"/>
    <row r="94" spans="4:5" s="2" customFormat="1" x14ac:dyDescent="0.25"/>
    <row r="95" spans="4:5" s="2" customFormat="1" x14ac:dyDescent="0.25"/>
    <row r="96" spans="4:5" s="2" customFormat="1" x14ac:dyDescent="0.25"/>
    <row r="97" spans="1:7" s="2" customFormat="1" x14ac:dyDescent="0.25"/>
    <row r="98" spans="1:7" s="2" customFormat="1" x14ac:dyDescent="0.25"/>
    <row r="99" spans="1:7" s="2" customFormat="1" x14ac:dyDescent="0.25"/>
    <row r="100" spans="1:7" s="2" customFormat="1" x14ac:dyDescent="0.25"/>
    <row r="101" spans="1:7" s="2" customFormat="1" x14ac:dyDescent="0.25"/>
    <row r="102" spans="1:7" s="2" customFormat="1" x14ac:dyDescent="0.25"/>
    <row r="103" spans="1:7" s="2" customFormat="1" x14ac:dyDescent="0.25"/>
    <row r="104" spans="1:7" s="2" customFormat="1" x14ac:dyDescent="0.25"/>
    <row r="105" spans="1:7" x14ac:dyDescent="0.25">
      <c r="A105" s="2" t="s">
        <v>7</v>
      </c>
      <c r="B105" s="2">
        <f t="shared" ref="B105:G105" si="12">COUNT(B2:B95)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AVERAGE(B2:B95)</f>
        <v>1.8380319999999994</v>
      </c>
      <c r="C106" s="2">
        <f t="shared" si="13"/>
        <v>1.1469066666666667</v>
      </c>
      <c r="D106" s="2">
        <f t="shared" si="13"/>
        <v>1.6184703439763037</v>
      </c>
      <c r="E106" s="2">
        <f t="shared" si="13"/>
        <v>6.6467175704110222</v>
      </c>
      <c r="F106" s="2">
        <f t="shared" si="13"/>
        <v>1.5249068362661977</v>
      </c>
      <c r="G106" s="2">
        <f t="shared" si="13"/>
        <v>4.5248757883588953</v>
      </c>
    </row>
    <row r="107" spans="1:7" x14ac:dyDescent="0.25">
      <c r="A107" s="2" t="s">
        <v>9</v>
      </c>
      <c r="B107" s="2">
        <f t="shared" ref="B107:G107" si="14">_xlfn.STDEV.S(B2:B95)</f>
        <v>0.39193707581013093</v>
      </c>
      <c r="C107" s="2">
        <f t="shared" si="14"/>
        <v>0.13164601628459141</v>
      </c>
      <c r="D107" s="2">
        <f t="shared" si="14"/>
        <v>0.36218875359712899</v>
      </c>
      <c r="E107" s="2">
        <f t="shared" si="14"/>
        <v>1.6569295552209278</v>
      </c>
      <c r="F107" s="2">
        <f t="shared" si="14"/>
        <v>0.5069194038065814</v>
      </c>
      <c r="G107" s="2">
        <f t="shared" si="14"/>
        <v>0.56677444956910739</v>
      </c>
    </row>
    <row r="108" spans="1:7" x14ac:dyDescent="0.25">
      <c r="D108" s="2"/>
      <c r="E108" s="2"/>
    </row>
    <row r="109" spans="1:7" x14ac:dyDescent="0.25">
      <c r="D109" s="2"/>
      <c r="E109" s="2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0"/>
  <sheetViews>
    <sheetView workbookViewId="0">
      <pane ySplit="1" topLeftCell="A66" activePane="bottomLeft" state="frozen"/>
      <selection pane="bottomLeft" activeCell="I79" sqref="I79"/>
    </sheetView>
  </sheetViews>
  <sheetFormatPr defaultColWidth="8.85546875" defaultRowHeight="15" x14ac:dyDescent="0.25"/>
  <cols>
    <col min="1" max="1" width="11.140625" style="2" customWidth="1"/>
    <col min="2" max="3" width="19.140625" style="2" customWidth="1"/>
    <col min="4" max="5" width="15.7109375" style="1" customWidth="1"/>
  </cols>
  <sheetData>
    <row r="1" spans="1:7" x14ac:dyDescent="0.25">
      <c r="A1" s="2" t="s">
        <v>82</v>
      </c>
      <c r="B1" s="2" t="s">
        <v>1</v>
      </c>
      <c r="C1" s="2" t="s">
        <v>2</v>
      </c>
      <c r="D1" s="1" t="s">
        <v>3</v>
      </c>
      <c r="E1" s="1" t="s">
        <v>11</v>
      </c>
      <c r="F1" t="s">
        <v>12</v>
      </c>
      <c r="G1" t="s">
        <v>13</v>
      </c>
    </row>
    <row r="2" spans="1:7" x14ac:dyDescent="0.25">
      <c r="A2" s="2" t="s">
        <v>72</v>
      </c>
      <c r="B2" s="2">
        <v>1.5609999999999999</v>
      </c>
      <c r="C2" s="2">
        <v>1.1060000000000001</v>
      </c>
      <c r="D2" s="1">
        <f t="shared" ref="D2:D33" si="0">B2/C2</f>
        <v>1.4113924050632909</v>
      </c>
      <c r="E2" s="1">
        <f t="shared" ref="E2:E33" si="1">((4*PI()*(C2/2)^2)+((PI()*C2)*(B2-C2)))</f>
        <v>5.4238529022725555</v>
      </c>
      <c r="F2">
        <f t="shared" ref="F2:F33" si="2">(((4/3)*PI()*(C2/2)^3)+(PI()*((C2/2)^2)*(B2-C2)))</f>
        <v>1.1455071933354901</v>
      </c>
      <c r="G2">
        <f t="shared" ref="G2:G33" si="3">E2/F2</f>
        <v>4.7348920494155688</v>
      </c>
    </row>
    <row r="3" spans="1:7" x14ac:dyDescent="0.25">
      <c r="A3" s="2" t="s">
        <v>72</v>
      </c>
      <c r="B3" s="2">
        <v>2.488</v>
      </c>
      <c r="C3" s="2">
        <v>1.2849999999999999</v>
      </c>
      <c r="D3" s="1">
        <f t="shared" si="0"/>
        <v>1.9361867704280156</v>
      </c>
      <c r="E3" s="1">
        <f t="shared" si="1"/>
        <v>10.043923040938854</v>
      </c>
      <c r="F3">
        <f t="shared" si="2"/>
        <v>2.6711180199591409</v>
      </c>
      <c r="G3">
        <f t="shared" si="3"/>
        <v>3.7601944076931844</v>
      </c>
    </row>
    <row r="4" spans="1:7" x14ac:dyDescent="0.25">
      <c r="A4" s="2" t="s">
        <v>72</v>
      </c>
      <c r="B4" s="2">
        <v>1.5640000000000001</v>
      </c>
      <c r="C4" s="2">
        <v>1.147</v>
      </c>
      <c r="D4" s="1">
        <f t="shared" si="0"/>
        <v>1.3635571054925895</v>
      </c>
      <c r="E4" s="1">
        <f t="shared" si="1"/>
        <v>5.6357281940159591</v>
      </c>
      <c r="F4">
        <f t="shared" si="2"/>
        <v>1.2209888611259165</v>
      </c>
      <c r="G4">
        <f t="shared" si="3"/>
        <v>4.6157081145024179</v>
      </c>
    </row>
    <row r="5" spans="1:7" x14ac:dyDescent="0.25">
      <c r="A5" s="2" t="s">
        <v>72</v>
      </c>
      <c r="B5" s="2">
        <v>1.986</v>
      </c>
      <c r="C5" s="2">
        <v>1.1599999999999999</v>
      </c>
      <c r="D5" s="1">
        <f t="shared" si="0"/>
        <v>1.7120689655172414</v>
      </c>
      <c r="E5" s="1">
        <f t="shared" si="1"/>
        <v>7.2374754916340214</v>
      </c>
      <c r="F5">
        <f t="shared" si="2"/>
        <v>1.6902262753557249</v>
      </c>
      <c r="G5">
        <f t="shared" si="3"/>
        <v>4.2819565623607545</v>
      </c>
    </row>
    <row r="6" spans="1:7" x14ac:dyDescent="0.25">
      <c r="A6" s="2" t="s">
        <v>72</v>
      </c>
      <c r="B6" s="2">
        <v>2.9079999999999999</v>
      </c>
      <c r="C6" s="2">
        <v>1.131</v>
      </c>
      <c r="D6" s="1">
        <f t="shared" si="0"/>
        <v>2.5711759504862952</v>
      </c>
      <c r="E6" s="1">
        <f t="shared" si="1"/>
        <v>10.332534874838842</v>
      </c>
      <c r="F6">
        <f t="shared" si="2"/>
        <v>2.5427709219268873</v>
      </c>
      <c r="G6">
        <f t="shared" si="3"/>
        <v>4.0634941927875072</v>
      </c>
    </row>
    <row r="7" spans="1:7" x14ac:dyDescent="0.25">
      <c r="A7" s="2" t="s">
        <v>72</v>
      </c>
      <c r="B7" s="2">
        <v>1.5609999999999999</v>
      </c>
      <c r="C7" s="2">
        <v>1.198</v>
      </c>
      <c r="D7" s="1">
        <f t="shared" si="0"/>
        <v>1.3030050083472453</v>
      </c>
      <c r="E7" s="1">
        <f t="shared" si="1"/>
        <v>5.8750233064398927</v>
      </c>
      <c r="F7">
        <f t="shared" si="2"/>
        <v>1.309438317055613</v>
      </c>
      <c r="G7">
        <f t="shared" si="3"/>
        <v>4.4866743472502</v>
      </c>
    </row>
    <row r="8" spans="1:7" x14ac:dyDescent="0.25">
      <c r="A8" s="2" t="s">
        <v>72</v>
      </c>
      <c r="B8" s="2">
        <v>1.7909999999999999</v>
      </c>
      <c r="C8" s="2">
        <v>1.319</v>
      </c>
      <c r="D8" s="1">
        <f t="shared" si="0"/>
        <v>1.3578468536770281</v>
      </c>
      <c r="E8" s="1">
        <f t="shared" si="1"/>
        <v>7.4214754317621221</v>
      </c>
      <c r="F8">
        <f t="shared" si="2"/>
        <v>1.846468750562053</v>
      </c>
      <c r="G8">
        <f t="shared" si="3"/>
        <v>4.0192802772877005</v>
      </c>
    </row>
    <row r="9" spans="1:7" x14ac:dyDescent="0.25">
      <c r="A9" s="2" t="s">
        <v>72</v>
      </c>
      <c r="B9" s="2">
        <v>1.748</v>
      </c>
      <c r="C9" s="2">
        <v>1.2190000000000001</v>
      </c>
      <c r="D9" s="1">
        <f t="shared" si="0"/>
        <v>1.4339622641509433</v>
      </c>
      <c r="E9" s="1">
        <f t="shared" si="1"/>
        <v>6.6941433253809741</v>
      </c>
      <c r="F9">
        <f t="shared" si="2"/>
        <v>1.5658203123759828</v>
      </c>
      <c r="G9">
        <f t="shared" si="3"/>
        <v>4.2751669987108869</v>
      </c>
    </row>
    <row r="10" spans="1:7" x14ac:dyDescent="0.25">
      <c r="A10" s="2" t="s">
        <v>72</v>
      </c>
      <c r="B10" s="2">
        <v>1.37</v>
      </c>
      <c r="C10" s="2">
        <v>1.155</v>
      </c>
      <c r="D10" s="1">
        <f t="shared" si="0"/>
        <v>1.1861471861471862</v>
      </c>
      <c r="E10" s="1">
        <f t="shared" si="1"/>
        <v>4.97109913540781</v>
      </c>
      <c r="F10">
        <f t="shared" si="2"/>
        <v>1.0320246731523868</v>
      </c>
      <c r="G10">
        <f t="shared" si="3"/>
        <v>4.8168413650647164</v>
      </c>
    </row>
    <row r="11" spans="1:7" x14ac:dyDescent="0.25">
      <c r="A11" s="2" t="s">
        <v>72</v>
      </c>
      <c r="B11" s="2">
        <v>1.4219999999999999</v>
      </c>
      <c r="C11" s="2">
        <v>0.91900000000000004</v>
      </c>
      <c r="D11" s="1">
        <f t="shared" si="0"/>
        <v>1.547334058759521</v>
      </c>
      <c r="E11" s="1">
        <f t="shared" si="1"/>
        <v>4.1054898283789063</v>
      </c>
      <c r="F11">
        <f t="shared" si="2"/>
        <v>0.74004028508449826</v>
      </c>
      <c r="G11">
        <f t="shared" si="3"/>
        <v>5.5476572169448035</v>
      </c>
    </row>
    <row r="12" spans="1:7" x14ac:dyDescent="0.25">
      <c r="A12" s="2" t="s">
        <v>72</v>
      </c>
      <c r="B12" s="2">
        <v>1.365</v>
      </c>
      <c r="C12" s="2">
        <v>1.3839999999999999</v>
      </c>
      <c r="D12" s="1">
        <f t="shared" si="0"/>
        <v>0.9862716763005781</v>
      </c>
      <c r="E12" s="1">
        <f t="shared" si="1"/>
        <v>5.9349711774556937</v>
      </c>
      <c r="F12">
        <f t="shared" si="2"/>
        <v>1.3594721793114783</v>
      </c>
      <c r="G12">
        <f t="shared" si="3"/>
        <v>4.3656437165647137</v>
      </c>
    </row>
    <row r="13" spans="1:7" x14ac:dyDescent="0.25">
      <c r="A13" s="2" t="s">
        <v>72</v>
      </c>
      <c r="B13" s="2">
        <v>1.6679999999999999</v>
      </c>
      <c r="C13" s="2">
        <v>1.165</v>
      </c>
      <c r="D13" s="1">
        <f t="shared" si="0"/>
        <v>1.4317596566523605</v>
      </c>
      <c r="E13" s="1">
        <f t="shared" si="1"/>
        <v>6.1048056763087573</v>
      </c>
      <c r="F13">
        <f t="shared" si="2"/>
        <v>1.3640760678917845</v>
      </c>
      <c r="G13">
        <f t="shared" si="3"/>
        <v>4.4754143995385061</v>
      </c>
    </row>
    <row r="14" spans="1:7" x14ac:dyDescent="0.25">
      <c r="A14" s="2" t="s">
        <v>72</v>
      </c>
      <c r="B14" s="2">
        <v>1.6619999999999999</v>
      </c>
      <c r="C14" s="2">
        <v>1.0569999999999999</v>
      </c>
      <c r="D14" s="1">
        <f t="shared" si="0"/>
        <v>1.5723746452223273</v>
      </c>
      <c r="E14" s="1">
        <f t="shared" si="1"/>
        <v>5.5189426287114109</v>
      </c>
      <c r="F14">
        <f t="shared" si="2"/>
        <v>1.1492132644772832</v>
      </c>
      <c r="G14">
        <f t="shared" si="3"/>
        <v>4.802365930941189</v>
      </c>
    </row>
    <row r="15" spans="1:7" x14ac:dyDescent="0.25">
      <c r="A15" s="2" t="s">
        <v>72</v>
      </c>
      <c r="B15" s="2">
        <v>1.421</v>
      </c>
      <c r="C15" s="2">
        <v>1.29</v>
      </c>
      <c r="D15" s="1">
        <f t="shared" si="0"/>
        <v>1.1015503875968993</v>
      </c>
      <c r="E15" s="1">
        <f t="shared" si="1"/>
        <v>5.7588220773689143</v>
      </c>
      <c r="F15">
        <f t="shared" si="2"/>
        <v>1.2952182539563066</v>
      </c>
      <c r="G15">
        <f t="shared" si="3"/>
        <v>4.4462175079592292</v>
      </c>
    </row>
    <row r="16" spans="1:7" x14ac:dyDescent="0.25">
      <c r="A16" s="2" t="s">
        <v>72</v>
      </c>
      <c r="B16" s="2">
        <v>1.2370000000000001</v>
      </c>
      <c r="C16" s="2">
        <v>1.1759999999999999</v>
      </c>
      <c r="D16" s="1">
        <f t="shared" si="0"/>
        <v>1.0518707482993199</v>
      </c>
      <c r="E16" s="1">
        <f t="shared" si="1"/>
        <v>4.5701125322889151</v>
      </c>
      <c r="F16">
        <f t="shared" si="2"/>
        <v>0.91782785480722318</v>
      </c>
      <c r="G16">
        <f t="shared" si="3"/>
        <v>4.9792698144346499</v>
      </c>
    </row>
    <row r="17" spans="1:7" x14ac:dyDescent="0.25">
      <c r="A17" s="2" t="s">
        <v>72</v>
      </c>
      <c r="B17" s="2">
        <v>1.4590000000000001</v>
      </c>
      <c r="C17" s="2">
        <v>0.9</v>
      </c>
      <c r="D17" s="1">
        <f t="shared" si="0"/>
        <v>1.6211111111111112</v>
      </c>
      <c r="E17" s="1">
        <f t="shared" si="1"/>
        <v>4.125225313428758</v>
      </c>
      <c r="F17">
        <f t="shared" si="2"/>
        <v>0.73732394181589056</v>
      </c>
      <c r="G17">
        <f t="shared" si="3"/>
        <v>5.5948614706164319</v>
      </c>
    </row>
    <row r="18" spans="1:7" x14ac:dyDescent="0.25">
      <c r="A18" s="2" t="s">
        <v>72</v>
      </c>
      <c r="B18" s="2">
        <v>1.9570000000000001</v>
      </c>
      <c r="C18" s="2">
        <v>1.155</v>
      </c>
      <c r="D18" s="1">
        <f t="shared" si="0"/>
        <v>1.6943722943722943</v>
      </c>
      <c r="E18" s="1">
        <f t="shared" si="1"/>
        <v>7.1010518306518851</v>
      </c>
      <c r="F18">
        <f t="shared" si="2"/>
        <v>1.6470485139041138</v>
      </c>
      <c r="G18">
        <f t="shared" si="3"/>
        <v>4.3113798838989679</v>
      </c>
    </row>
    <row r="19" spans="1:7" x14ac:dyDescent="0.25">
      <c r="A19" s="2" t="s">
        <v>72</v>
      </c>
      <c r="B19" s="2">
        <v>1.6319999999999999</v>
      </c>
      <c r="C19" s="2">
        <v>1.2549999999999999</v>
      </c>
      <c r="D19" s="1">
        <f t="shared" si="0"/>
        <v>1.300398406374502</v>
      </c>
      <c r="E19" s="1">
        <f t="shared" si="1"/>
        <v>6.4344844093764699</v>
      </c>
      <c r="F19">
        <f t="shared" si="2"/>
        <v>1.5013320545775812</v>
      </c>
      <c r="G19">
        <f t="shared" si="3"/>
        <v>4.2858502819264013</v>
      </c>
    </row>
    <row r="20" spans="1:7" x14ac:dyDescent="0.25">
      <c r="A20" s="2" t="s">
        <v>72</v>
      </c>
      <c r="B20" s="2">
        <v>1.6879999999999999</v>
      </c>
      <c r="C20" s="2">
        <v>1.1990000000000001</v>
      </c>
      <c r="D20" s="1">
        <f t="shared" si="0"/>
        <v>1.4078398665554628</v>
      </c>
      <c r="E20" s="1">
        <f t="shared" si="1"/>
        <v>6.3583070707122253</v>
      </c>
      <c r="F20">
        <f t="shared" si="2"/>
        <v>1.454643233468355</v>
      </c>
      <c r="G20">
        <f t="shared" si="3"/>
        <v>4.3710422764982031</v>
      </c>
    </row>
    <row r="21" spans="1:7" x14ac:dyDescent="0.25">
      <c r="A21" s="2" t="s">
        <v>72</v>
      </c>
      <c r="B21" s="2">
        <v>2.6320000000000001</v>
      </c>
      <c r="C21" s="2">
        <v>0.95899999999999996</v>
      </c>
      <c r="D21" s="1">
        <f t="shared" si="0"/>
        <v>2.7445255474452557</v>
      </c>
      <c r="E21" s="1">
        <f t="shared" si="1"/>
        <v>7.9296563178141541</v>
      </c>
      <c r="F21">
        <f t="shared" si="2"/>
        <v>1.6702348282590247</v>
      </c>
      <c r="G21">
        <f t="shared" si="3"/>
        <v>4.7476296049218778</v>
      </c>
    </row>
    <row r="22" spans="1:7" x14ac:dyDescent="0.25">
      <c r="A22" s="2" t="s">
        <v>72</v>
      </c>
      <c r="B22" s="2">
        <v>1.498</v>
      </c>
      <c r="C22" s="2">
        <v>1.1559999999999999</v>
      </c>
      <c r="D22" s="1">
        <f t="shared" si="0"/>
        <v>1.2958477508650521</v>
      </c>
      <c r="E22" s="1">
        <f t="shared" si="1"/>
        <v>5.4402582991096011</v>
      </c>
      <c r="F22">
        <f t="shared" si="2"/>
        <v>1.1678057980644521</v>
      </c>
      <c r="G22">
        <f t="shared" si="3"/>
        <v>4.6585299611685516</v>
      </c>
    </row>
    <row r="23" spans="1:7" x14ac:dyDescent="0.25">
      <c r="A23" s="2" t="s">
        <v>72</v>
      </c>
      <c r="B23" s="2">
        <v>2.4769999999999999</v>
      </c>
      <c r="C23" s="2">
        <v>1.056</v>
      </c>
      <c r="D23" s="1">
        <f t="shared" si="0"/>
        <v>2.345643939393939</v>
      </c>
      <c r="E23" s="1">
        <f t="shared" si="1"/>
        <v>8.2175016031066654</v>
      </c>
      <c r="F23">
        <f t="shared" si="2"/>
        <v>1.8611297534690507</v>
      </c>
      <c r="G23">
        <f t="shared" si="3"/>
        <v>4.4153297682709454</v>
      </c>
    </row>
    <row r="24" spans="1:7" x14ac:dyDescent="0.25">
      <c r="A24" s="2" t="s">
        <v>72</v>
      </c>
      <c r="B24" s="2">
        <v>1.3759999999999999</v>
      </c>
      <c r="C24" s="2">
        <v>1.2709999999999999</v>
      </c>
      <c r="D24" s="1">
        <f t="shared" si="0"/>
        <v>1.082612116443745</v>
      </c>
      <c r="E24" s="1">
        <f t="shared" si="1"/>
        <v>5.4943188254925737</v>
      </c>
      <c r="F24">
        <f t="shared" si="2"/>
        <v>1.2082866250068696</v>
      </c>
      <c r="G24">
        <f t="shared" si="3"/>
        <v>4.5471982489761782</v>
      </c>
    </row>
    <row r="25" spans="1:7" x14ac:dyDescent="0.25">
      <c r="A25" s="2" t="s">
        <v>72</v>
      </c>
      <c r="B25" s="2">
        <v>2.5230000000000001</v>
      </c>
      <c r="C25" s="2">
        <v>0.96899999999999997</v>
      </c>
      <c r="D25" s="1">
        <f t="shared" si="0"/>
        <v>2.6037151702786381</v>
      </c>
      <c r="E25" s="1">
        <f t="shared" si="1"/>
        <v>7.6805248787918297</v>
      </c>
      <c r="F25">
        <f t="shared" si="2"/>
        <v>1.6224081387840292</v>
      </c>
      <c r="G25">
        <f t="shared" si="3"/>
        <v>4.7340275823247957</v>
      </c>
    </row>
    <row r="26" spans="1:7" x14ac:dyDescent="0.25">
      <c r="A26" s="2" t="s">
        <v>72</v>
      </c>
      <c r="B26" s="2">
        <v>2.0659999999999998</v>
      </c>
      <c r="C26" s="2">
        <v>1.232</v>
      </c>
      <c r="D26" s="1">
        <f t="shared" si="0"/>
        <v>1.6769480519480517</v>
      </c>
      <c r="E26" s="1">
        <f t="shared" si="1"/>
        <v>7.9963334802939432</v>
      </c>
      <c r="F26">
        <f t="shared" si="2"/>
        <v>1.9733165465387277</v>
      </c>
      <c r="G26">
        <f t="shared" si="3"/>
        <v>4.0522304920210681</v>
      </c>
    </row>
    <row r="27" spans="1:7" x14ac:dyDescent="0.25">
      <c r="A27" s="2" t="s">
        <v>72</v>
      </c>
      <c r="B27" s="2">
        <v>2.1480000000000001</v>
      </c>
      <c r="C27" s="2">
        <v>1.1000000000000001</v>
      </c>
      <c r="D27" s="1">
        <f t="shared" si="0"/>
        <v>1.9527272727272726</v>
      </c>
      <c r="E27" s="1">
        <f t="shared" si="1"/>
        <v>7.422955121901964</v>
      </c>
      <c r="F27">
        <f t="shared" si="2"/>
        <v>1.6928576733623724</v>
      </c>
      <c r="G27">
        <f t="shared" si="3"/>
        <v>4.3848666303756119</v>
      </c>
    </row>
    <row r="28" spans="1:7" x14ac:dyDescent="0.25">
      <c r="A28" s="2" t="s">
        <v>72</v>
      </c>
      <c r="B28" s="2">
        <v>1.3620000000000001</v>
      </c>
      <c r="C28" s="2">
        <v>1.0489999999999999</v>
      </c>
      <c r="D28" s="1">
        <f t="shared" si="0"/>
        <v>1.2983794089609153</v>
      </c>
      <c r="E28" s="1">
        <f t="shared" si="1"/>
        <v>4.4885128047045741</v>
      </c>
      <c r="F28">
        <f t="shared" si="2"/>
        <v>0.87491204380165777</v>
      </c>
      <c r="G28">
        <f t="shared" si="3"/>
        <v>5.1302446188775042</v>
      </c>
    </row>
    <row r="29" spans="1:7" x14ac:dyDescent="0.25">
      <c r="A29" s="2" t="s">
        <v>72</v>
      </c>
      <c r="B29" s="2">
        <v>2.2090000000000001</v>
      </c>
      <c r="C29" s="2">
        <v>1.1519999999999999</v>
      </c>
      <c r="D29" s="1">
        <f t="shared" si="0"/>
        <v>1.9175347222222223</v>
      </c>
      <c r="E29" s="1">
        <f t="shared" si="1"/>
        <v>7.9946244538903901</v>
      </c>
      <c r="F29">
        <f t="shared" si="2"/>
        <v>1.9022067057332679</v>
      </c>
      <c r="G29">
        <f t="shared" si="3"/>
        <v>4.2028158295281584</v>
      </c>
    </row>
    <row r="30" spans="1:7" x14ac:dyDescent="0.25">
      <c r="A30" s="2" t="s">
        <v>72</v>
      </c>
      <c r="B30" s="2">
        <v>1.827</v>
      </c>
      <c r="C30" s="2">
        <v>1.131</v>
      </c>
      <c r="D30" s="1">
        <f t="shared" si="0"/>
        <v>1.6153846153846154</v>
      </c>
      <c r="E30" s="1">
        <f t="shared" si="1"/>
        <v>6.4915891390407729</v>
      </c>
      <c r="F30">
        <f t="shared" si="2"/>
        <v>1.4567435151299828</v>
      </c>
      <c r="G30">
        <f t="shared" si="3"/>
        <v>4.4562334217506638</v>
      </c>
    </row>
    <row r="31" spans="1:7" x14ac:dyDescent="0.25">
      <c r="A31" s="2" t="s">
        <v>72</v>
      </c>
      <c r="B31" s="2">
        <v>1.3260000000000001</v>
      </c>
      <c r="C31" s="2">
        <v>1.048</v>
      </c>
      <c r="D31" s="1">
        <f t="shared" si="0"/>
        <v>1.2652671755725191</v>
      </c>
      <c r="E31" s="1">
        <f t="shared" si="1"/>
        <v>4.3657079478757499</v>
      </c>
      <c r="F31">
        <f t="shared" si="2"/>
        <v>0.84247847241485607</v>
      </c>
      <c r="G31">
        <f t="shared" si="3"/>
        <v>5.1819816064403526</v>
      </c>
    </row>
    <row r="32" spans="1:7" x14ac:dyDescent="0.25">
      <c r="A32" s="2" t="s">
        <v>72</v>
      </c>
      <c r="B32" s="2">
        <v>1.8340000000000001</v>
      </c>
      <c r="C32" s="2">
        <v>1.163</v>
      </c>
      <c r="D32" s="1">
        <f t="shared" si="0"/>
        <v>1.5769561478933791</v>
      </c>
      <c r="E32" s="1">
        <f t="shared" si="1"/>
        <v>6.700834917733121</v>
      </c>
      <c r="F32">
        <f t="shared" si="2"/>
        <v>1.5364474331813516</v>
      </c>
      <c r="G32">
        <f t="shared" si="3"/>
        <v>4.3612523103757894</v>
      </c>
    </row>
    <row r="33" spans="1:7" x14ac:dyDescent="0.25">
      <c r="A33" s="2" t="s">
        <v>72</v>
      </c>
      <c r="B33" s="2">
        <v>1.9219999999999999</v>
      </c>
      <c r="C33" s="2">
        <v>1.155</v>
      </c>
      <c r="D33" s="1">
        <f t="shared" si="0"/>
        <v>1.664069264069264</v>
      </c>
      <c r="E33" s="1">
        <f t="shared" si="1"/>
        <v>6.9740529476305175</v>
      </c>
      <c r="F33">
        <f t="shared" si="2"/>
        <v>1.6103775864316938</v>
      </c>
      <c r="G33">
        <f t="shared" si="3"/>
        <v>4.3306942461138949</v>
      </c>
    </row>
    <row r="34" spans="1:7" x14ac:dyDescent="0.25">
      <c r="A34" s="2" t="s">
        <v>72</v>
      </c>
      <c r="B34" s="2">
        <v>1.625</v>
      </c>
      <c r="C34" s="2">
        <v>1.1080000000000001</v>
      </c>
      <c r="D34" s="1">
        <f t="shared" ref="D34:D65" si="4">B34/C34</f>
        <v>1.4666064981949458</v>
      </c>
      <c r="E34" s="1">
        <f t="shared" ref="E34:E65" si="5">((4*PI()*(C34/2)^2)+((PI()*C34)*(B34-C34)))</f>
        <v>5.6564375727884233</v>
      </c>
      <c r="F34">
        <f t="shared" ref="F34:F65" si="6">(((4/3)*PI()*(C34/2)^3)+(PI()*((C34/2)^2)*(B34-C34)))</f>
        <v>1.2107201422080482</v>
      </c>
      <c r="G34">
        <f t="shared" ref="G34:G65" si="7">E34/F34</f>
        <v>4.6719612366178263</v>
      </c>
    </row>
    <row r="35" spans="1:7" x14ac:dyDescent="0.25">
      <c r="A35" s="2" t="s">
        <v>72</v>
      </c>
      <c r="B35" s="2">
        <v>2.0449999999999999</v>
      </c>
      <c r="C35" s="2">
        <v>0.997</v>
      </c>
      <c r="D35" s="1">
        <f t="shared" si="4"/>
        <v>2.0511534603811432</v>
      </c>
      <c r="E35" s="1">
        <f t="shared" si="5"/>
        <v>6.4052833056613538</v>
      </c>
      <c r="F35">
        <f t="shared" si="6"/>
        <v>1.3370666091122483</v>
      </c>
      <c r="G35">
        <f t="shared" si="7"/>
        <v>4.7905491484183962</v>
      </c>
    </row>
    <row r="36" spans="1:7" x14ac:dyDescent="0.25">
      <c r="A36" s="2" t="s">
        <v>72</v>
      </c>
      <c r="B36" s="2">
        <v>1.611</v>
      </c>
      <c r="C36" s="2">
        <v>0.97499999999999998</v>
      </c>
      <c r="D36" s="1">
        <f t="shared" si="4"/>
        <v>1.6523076923076923</v>
      </c>
      <c r="E36" s="1">
        <f t="shared" si="5"/>
        <v>4.9345781208098272</v>
      </c>
      <c r="F36">
        <f t="shared" si="6"/>
        <v>0.96015219999649315</v>
      </c>
      <c r="G36">
        <f t="shared" si="7"/>
        <v>5.1393707381265701</v>
      </c>
    </row>
    <row r="37" spans="1:7" x14ac:dyDescent="0.25">
      <c r="A37" s="2" t="s">
        <v>72</v>
      </c>
      <c r="B37" s="2">
        <v>2.2000000000000002</v>
      </c>
      <c r="C37" s="2">
        <v>1.157</v>
      </c>
      <c r="D37" s="1">
        <f t="shared" si="4"/>
        <v>1.9014693171996544</v>
      </c>
      <c r="E37" s="1">
        <f t="shared" si="5"/>
        <v>7.9966099404474598</v>
      </c>
      <c r="F37">
        <f t="shared" si="6"/>
        <v>1.9075401108740471</v>
      </c>
      <c r="G37">
        <f t="shared" si="7"/>
        <v>4.1921057884247386</v>
      </c>
    </row>
    <row r="38" spans="1:7" x14ac:dyDescent="0.25">
      <c r="A38" s="2" t="s">
        <v>72</v>
      </c>
      <c r="B38" s="2">
        <v>2.3149999999999999</v>
      </c>
      <c r="C38" s="2">
        <v>1.0149999999999999</v>
      </c>
      <c r="D38" s="1">
        <f t="shared" si="4"/>
        <v>2.2807881773399017</v>
      </c>
      <c r="E38" s="1">
        <f t="shared" si="5"/>
        <v>7.3818787979562757</v>
      </c>
      <c r="F38">
        <f t="shared" si="6"/>
        <v>1.5993937865715955</v>
      </c>
      <c r="G38">
        <f t="shared" si="7"/>
        <v>4.6154229558311668</v>
      </c>
    </row>
    <row r="39" spans="1:7" x14ac:dyDescent="0.25">
      <c r="A39" s="2" t="s">
        <v>72</v>
      </c>
      <c r="B39" s="2">
        <v>1.325</v>
      </c>
      <c r="C39" s="2">
        <v>1.0920000000000001</v>
      </c>
      <c r="D39" s="1">
        <f t="shared" si="4"/>
        <v>1.2133699633699633</v>
      </c>
      <c r="E39" s="1">
        <f t="shared" si="5"/>
        <v>4.5455704104790717</v>
      </c>
      <c r="F39">
        <f t="shared" si="6"/>
        <v>0.90003323313238937</v>
      </c>
      <c r="G39">
        <f t="shared" si="7"/>
        <v>5.0504472981059871</v>
      </c>
    </row>
    <row r="40" spans="1:7" x14ac:dyDescent="0.25">
      <c r="A40" s="2" t="s">
        <v>72</v>
      </c>
      <c r="B40" s="2">
        <v>1.952</v>
      </c>
      <c r="C40" s="2">
        <v>1.238</v>
      </c>
      <c r="D40" s="1">
        <f t="shared" si="4"/>
        <v>1.5767366720516962</v>
      </c>
      <c r="E40" s="1">
        <f t="shared" si="5"/>
        <v>7.5918974084414081</v>
      </c>
      <c r="F40">
        <f t="shared" si="6"/>
        <v>1.8529506149010344</v>
      </c>
      <c r="G40">
        <f t="shared" si="7"/>
        <v>4.097193604291979</v>
      </c>
    </row>
    <row r="41" spans="1:7" x14ac:dyDescent="0.25">
      <c r="A41" s="2" t="s">
        <v>72</v>
      </c>
      <c r="B41" s="2">
        <v>2.2010000000000001</v>
      </c>
      <c r="C41" s="2">
        <v>1.117</v>
      </c>
      <c r="D41" s="1">
        <f t="shared" si="4"/>
        <v>1.9704565801253358</v>
      </c>
      <c r="E41" s="1">
        <f t="shared" si="5"/>
        <v>7.7236589459256173</v>
      </c>
      <c r="F41">
        <f t="shared" si="6"/>
        <v>1.7919701709714393</v>
      </c>
      <c r="G41">
        <f t="shared" si="7"/>
        <v>4.3101492820823957</v>
      </c>
    </row>
    <row r="42" spans="1:7" x14ac:dyDescent="0.25">
      <c r="A42" s="2" t="s">
        <v>72</v>
      </c>
      <c r="B42" s="2">
        <v>1.583</v>
      </c>
      <c r="C42" s="2">
        <v>1.3069999999999999</v>
      </c>
      <c r="D42" s="1">
        <f t="shared" si="4"/>
        <v>1.2111706197398624</v>
      </c>
      <c r="E42" s="1">
        <f t="shared" si="5"/>
        <v>6.4998955100168629</v>
      </c>
      <c r="F42">
        <f t="shared" si="6"/>
        <v>1.5393262229700886</v>
      </c>
      <c r="G42">
        <f t="shared" si="7"/>
        <v>4.22255881373572</v>
      </c>
    </row>
    <row r="43" spans="1:7" x14ac:dyDescent="0.25">
      <c r="A43" s="2" t="s">
        <v>72</v>
      </c>
      <c r="B43" s="2">
        <v>1.2450000000000001</v>
      </c>
      <c r="C43" s="2">
        <v>1.1759999999999999</v>
      </c>
      <c r="D43" s="1">
        <f t="shared" si="4"/>
        <v>1.0586734693877553</v>
      </c>
      <c r="E43" s="1">
        <f t="shared" si="5"/>
        <v>4.5996686359738881</v>
      </c>
      <c r="F43">
        <f t="shared" si="6"/>
        <v>0.92651734929060514</v>
      </c>
      <c r="G43">
        <f t="shared" si="7"/>
        <v>4.9644711342919354</v>
      </c>
    </row>
    <row r="44" spans="1:7" x14ac:dyDescent="0.25">
      <c r="A44" s="2" t="s">
        <v>72</v>
      </c>
      <c r="B44" s="2">
        <v>1.79</v>
      </c>
      <c r="C44" s="2">
        <v>1.129</v>
      </c>
      <c r="D44" s="1">
        <f t="shared" si="4"/>
        <v>1.5854738706820195</v>
      </c>
      <c r="E44" s="1">
        <f t="shared" si="5"/>
        <v>6.3488760095661485</v>
      </c>
      <c r="F44">
        <f t="shared" si="6"/>
        <v>1.4152226901195331</v>
      </c>
      <c r="G44">
        <f t="shared" si="7"/>
        <v>4.4861321500080722</v>
      </c>
    </row>
    <row r="45" spans="1:7" x14ac:dyDescent="0.25">
      <c r="A45" s="2" t="s">
        <v>72</v>
      </c>
      <c r="B45" s="2">
        <v>1.69</v>
      </c>
      <c r="C45" s="2">
        <v>0.83599999999999997</v>
      </c>
      <c r="D45" s="1">
        <f t="shared" si="4"/>
        <v>2.0215311004784691</v>
      </c>
      <c r="E45" s="1">
        <f t="shared" si="5"/>
        <v>4.4385677646978028</v>
      </c>
      <c r="F45">
        <f t="shared" si="6"/>
        <v>0.77469728725595144</v>
      </c>
      <c r="G45">
        <f t="shared" si="7"/>
        <v>5.729422108110918</v>
      </c>
    </row>
    <row r="46" spans="1:7" x14ac:dyDescent="0.25">
      <c r="A46" s="2" t="s">
        <v>72</v>
      </c>
      <c r="B46" s="2">
        <v>1.58</v>
      </c>
      <c r="C46" s="2">
        <v>0.96199999999999997</v>
      </c>
      <c r="D46" s="1">
        <f t="shared" si="4"/>
        <v>1.6424116424116426</v>
      </c>
      <c r="E46" s="1">
        <f t="shared" si="5"/>
        <v>4.7750951697503421</v>
      </c>
      <c r="F46">
        <f t="shared" si="6"/>
        <v>0.91533638124297223</v>
      </c>
      <c r="G46">
        <f t="shared" si="7"/>
        <v>5.2167654073424323</v>
      </c>
    </row>
    <row r="47" spans="1:7" x14ac:dyDescent="0.25">
      <c r="A47" s="2" t="s">
        <v>72</v>
      </c>
      <c r="B47" s="2">
        <v>1.488</v>
      </c>
      <c r="C47" s="2">
        <v>1.048</v>
      </c>
      <c r="D47" s="1">
        <f t="shared" si="4"/>
        <v>1.4198473282442747</v>
      </c>
      <c r="E47" s="1">
        <f t="shared" si="5"/>
        <v>4.8990749822316104</v>
      </c>
      <c r="F47">
        <f t="shared" si="6"/>
        <v>0.98222063541609161</v>
      </c>
      <c r="G47">
        <f t="shared" si="7"/>
        <v>4.987754080483402</v>
      </c>
    </row>
    <row r="48" spans="1:7" x14ac:dyDescent="0.25">
      <c r="A48" s="2" t="s">
        <v>72</v>
      </c>
      <c r="B48" s="2">
        <v>1.6970000000000001</v>
      </c>
      <c r="C48" s="2">
        <v>1.26</v>
      </c>
      <c r="D48" s="1">
        <f t="shared" si="4"/>
        <v>1.3468253968253969</v>
      </c>
      <c r="E48" s="1">
        <f t="shared" si="5"/>
        <v>6.7174162437587679</v>
      </c>
      <c r="F48">
        <f t="shared" si="6"/>
        <v>1.5922889046159006</v>
      </c>
      <c r="G48">
        <f t="shared" si="7"/>
        <v>4.2187169830082905</v>
      </c>
    </row>
    <row r="49" spans="1:7" x14ac:dyDescent="0.25">
      <c r="A49" s="2" t="s">
        <v>72</v>
      </c>
      <c r="B49" s="2">
        <v>2.1389999999999998</v>
      </c>
      <c r="C49" s="2">
        <v>1.3560000000000001</v>
      </c>
      <c r="D49" s="1">
        <f t="shared" si="4"/>
        <v>1.5774336283185839</v>
      </c>
      <c r="E49" s="1">
        <f t="shared" si="5"/>
        <v>9.1121392262547367</v>
      </c>
      <c r="F49">
        <f t="shared" si="6"/>
        <v>2.4362639731278635</v>
      </c>
      <c r="G49">
        <f t="shared" si="7"/>
        <v>3.7402101442052973</v>
      </c>
    </row>
    <row r="50" spans="1:7" x14ac:dyDescent="0.25">
      <c r="A50" s="2" t="s">
        <v>72</v>
      </c>
      <c r="B50" s="2">
        <v>1.1299999999999999</v>
      </c>
      <c r="C50" s="2">
        <v>1.008</v>
      </c>
      <c r="D50" s="1">
        <f t="shared" si="4"/>
        <v>1.1210317460317458</v>
      </c>
      <c r="E50" s="1">
        <f t="shared" si="5"/>
        <v>3.5783996961449178</v>
      </c>
      <c r="F50">
        <f t="shared" si="6"/>
        <v>0.63362375079844624</v>
      </c>
      <c r="G50">
        <f t="shared" si="7"/>
        <v>5.6475150933589227</v>
      </c>
    </row>
    <row r="51" spans="1:7" x14ac:dyDescent="0.25">
      <c r="A51" s="2" t="s">
        <v>72</v>
      </c>
      <c r="B51" s="2">
        <v>1.617</v>
      </c>
      <c r="C51" s="2">
        <v>1.2869999999999999</v>
      </c>
      <c r="D51" s="1">
        <f t="shared" si="4"/>
        <v>1.2564102564102564</v>
      </c>
      <c r="E51" s="1">
        <f t="shared" si="5"/>
        <v>6.5379024979399931</v>
      </c>
      <c r="F51">
        <f t="shared" si="6"/>
        <v>1.5454800945640597</v>
      </c>
      <c r="G51">
        <f t="shared" si="7"/>
        <v>4.230337563670898</v>
      </c>
    </row>
    <row r="52" spans="1:7" x14ac:dyDescent="0.25">
      <c r="A52" s="2" t="s">
        <v>72</v>
      </c>
      <c r="B52" s="2">
        <v>1.288</v>
      </c>
      <c r="C52" s="2">
        <v>1.0629999999999999</v>
      </c>
      <c r="D52" s="1">
        <f t="shared" si="4"/>
        <v>1.2116650987770461</v>
      </c>
      <c r="E52" s="1">
        <f t="shared" si="5"/>
        <v>4.3012927321065435</v>
      </c>
      <c r="F52">
        <f t="shared" si="6"/>
        <v>0.82860636400207965</v>
      </c>
      <c r="G52">
        <f t="shared" si="7"/>
        <v>5.1909964960101949</v>
      </c>
    </row>
    <row r="53" spans="1:7" x14ac:dyDescent="0.25">
      <c r="A53" s="2" t="s">
        <v>72</v>
      </c>
      <c r="B53" s="2">
        <v>1.3460000000000001</v>
      </c>
      <c r="C53" s="2">
        <v>1.198</v>
      </c>
      <c r="D53" s="1">
        <f t="shared" si="4"/>
        <v>1.1235392320534225</v>
      </c>
      <c r="E53" s="1">
        <f t="shared" si="5"/>
        <v>5.0658432866547702</v>
      </c>
      <c r="F53">
        <f t="shared" si="6"/>
        <v>1.0670889011299689</v>
      </c>
      <c r="G53">
        <f t="shared" si="7"/>
        <v>4.747348867831362</v>
      </c>
    </row>
    <row r="54" spans="1:7" x14ac:dyDescent="0.25">
      <c r="A54" s="2" t="s">
        <v>72</v>
      </c>
      <c r="B54" s="2">
        <v>1.1910000000000001</v>
      </c>
      <c r="C54" s="2">
        <v>0.93200000000000005</v>
      </c>
      <c r="D54" s="1">
        <f t="shared" si="4"/>
        <v>1.2778969957081545</v>
      </c>
      <c r="E54" s="1">
        <f t="shared" si="5"/>
        <v>3.4872055445965136</v>
      </c>
      <c r="F54">
        <f t="shared" si="6"/>
        <v>0.60057721620041937</v>
      </c>
      <c r="G54">
        <f t="shared" si="7"/>
        <v>5.8064233049972938</v>
      </c>
    </row>
    <row r="55" spans="1:7" x14ac:dyDescent="0.25">
      <c r="A55" s="2" t="s">
        <v>72</v>
      </c>
      <c r="B55" s="2">
        <v>2.5649999999999999</v>
      </c>
      <c r="C55" s="2">
        <v>1.31</v>
      </c>
      <c r="D55" s="1">
        <f t="shared" si="4"/>
        <v>1.9580152671755724</v>
      </c>
      <c r="E55" s="1">
        <f t="shared" si="5"/>
        <v>10.556222554959744</v>
      </c>
      <c r="F55">
        <f t="shared" si="6"/>
        <v>2.8686140392325385</v>
      </c>
      <c r="G55">
        <f t="shared" si="7"/>
        <v>3.6799033995468866</v>
      </c>
    </row>
    <row r="56" spans="1:7" x14ac:dyDescent="0.25">
      <c r="A56" s="2" t="s">
        <v>72</v>
      </c>
      <c r="B56" s="2">
        <v>1.6459999999999999</v>
      </c>
      <c r="C56" s="2">
        <v>1.369</v>
      </c>
      <c r="D56" s="1">
        <f t="shared" si="4"/>
        <v>1.2023374726077427</v>
      </c>
      <c r="E56" s="1">
        <f t="shared" si="5"/>
        <v>7.0791832041902456</v>
      </c>
      <c r="F56">
        <f t="shared" si="6"/>
        <v>1.7511448484978014</v>
      </c>
      <c r="G56">
        <f t="shared" si="7"/>
        <v>4.0426028779190011</v>
      </c>
    </row>
    <row r="57" spans="1:7" x14ac:dyDescent="0.25">
      <c r="A57" s="2" t="s">
        <v>72</v>
      </c>
      <c r="B57" s="2">
        <v>1.796</v>
      </c>
      <c r="C57" s="2">
        <v>1.1599999999999999</v>
      </c>
      <c r="D57" s="1">
        <f t="shared" si="4"/>
        <v>1.5482758620689656</v>
      </c>
      <c r="E57" s="1">
        <f t="shared" si="5"/>
        <v>6.5450684707828319</v>
      </c>
      <c r="F57">
        <f t="shared" si="6"/>
        <v>1.48942823930888</v>
      </c>
      <c r="G57">
        <f t="shared" si="7"/>
        <v>4.3943496558248789</v>
      </c>
    </row>
    <row r="58" spans="1:7" x14ac:dyDescent="0.25">
      <c r="A58" s="2" t="s">
        <v>72</v>
      </c>
      <c r="B58" s="2">
        <v>1.643</v>
      </c>
      <c r="C58" s="2">
        <v>0.83199999999999996</v>
      </c>
      <c r="D58" s="1">
        <f t="shared" si="4"/>
        <v>1.9747596153846154</v>
      </c>
      <c r="E58" s="1">
        <f t="shared" si="5"/>
        <v>4.2944817592335607</v>
      </c>
      <c r="F58">
        <f t="shared" si="6"/>
        <v>0.74247398816324184</v>
      </c>
      <c r="G58">
        <f t="shared" si="7"/>
        <v>5.7840164473066595</v>
      </c>
    </row>
    <row r="59" spans="1:7" x14ac:dyDescent="0.25">
      <c r="A59" s="2" t="s">
        <v>72</v>
      </c>
      <c r="B59" s="2">
        <v>1.4650000000000001</v>
      </c>
      <c r="C59" s="2">
        <v>1.113</v>
      </c>
      <c r="D59" s="1">
        <f t="shared" si="4"/>
        <v>1.3162623539982032</v>
      </c>
      <c r="E59" s="1">
        <f t="shared" si="5"/>
        <v>5.1225081933475698</v>
      </c>
      <c r="F59">
        <f t="shared" si="6"/>
        <v>1.0643820258362209</v>
      </c>
      <c r="G59">
        <f t="shared" si="7"/>
        <v>4.8126594296095178</v>
      </c>
    </row>
    <row r="60" spans="1:7" x14ac:dyDescent="0.25">
      <c r="A60" s="2" t="s">
        <v>72</v>
      </c>
      <c r="B60" s="2">
        <v>2.4129999999999998</v>
      </c>
      <c r="C60" s="2">
        <v>1.0189999999999999</v>
      </c>
      <c r="D60" s="1">
        <f t="shared" si="4"/>
        <v>2.3680078508341511</v>
      </c>
      <c r="E60" s="1">
        <f t="shared" si="5"/>
        <v>7.7246956715013013</v>
      </c>
      <c r="F60">
        <f t="shared" si="6"/>
        <v>1.690858944992268</v>
      </c>
      <c r="G60">
        <f t="shared" si="7"/>
        <v>4.5685038922845367</v>
      </c>
    </row>
    <row r="61" spans="1:7" x14ac:dyDescent="0.25">
      <c r="A61" s="2" t="s">
        <v>72</v>
      </c>
      <c r="B61" s="2">
        <v>2.5680000000000001</v>
      </c>
      <c r="C61" s="2">
        <v>1.0900000000000001</v>
      </c>
      <c r="D61" s="1">
        <f t="shared" si="4"/>
        <v>2.3559633027522935</v>
      </c>
      <c r="E61" s="1">
        <f t="shared" si="5"/>
        <v>8.7936948285162622</v>
      </c>
      <c r="F61">
        <f t="shared" si="6"/>
        <v>2.0572440413885369</v>
      </c>
      <c r="G61">
        <f t="shared" si="7"/>
        <v>4.2745025148212159</v>
      </c>
    </row>
    <row r="62" spans="1:7" x14ac:dyDescent="0.25">
      <c r="A62" s="2" t="s">
        <v>72</v>
      </c>
      <c r="B62" s="2">
        <v>1.79</v>
      </c>
      <c r="C62" s="2">
        <v>1.1990000000000001</v>
      </c>
      <c r="D62" s="1">
        <f t="shared" si="4"/>
        <v>1.4929107589658048</v>
      </c>
      <c r="E62" s="1">
        <f t="shared" si="5"/>
        <v>6.7425175690609507</v>
      </c>
      <c r="F62">
        <f t="shared" si="6"/>
        <v>1.5698103303483852</v>
      </c>
      <c r="G62">
        <f t="shared" si="7"/>
        <v>4.2951160651137998</v>
      </c>
    </row>
    <row r="63" spans="1:7" x14ac:dyDescent="0.25">
      <c r="A63" s="2" t="s">
        <v>72</v>
      </c>
      <c r="B63" s="2">
        <v>1.5389999999999999</v>
      </c>
      <c r="C63" s="2">
        <v>1.0649999999999999</v>
      </c>
      <c r="D63" s="1">
        <f t="shared" si="4"/>
        <v>1.4450704225352113</v>
      </c>
      <c r="E63" s="1">
        <f t="shared" si="5"/>
        <v>5.1491803149765456</v>
      </c>
      <c r="F63">
        <f t="shared" si="6"/>
        <v>1.0547287865452932</v>
      </c>
      <c r="G63">
        <f t="shared" si="7"/>
        <v>4.8819946707270647</v>
      </c>
    </row>
    <row r="64" spans="1:7" x14ac:dyDescent="0.25">
      <c r="A64" s="2" t="s">
        <v>72</v>
      </c>
      <c r="B64" s="2">
        <v>1.9</v>
      </c>
      <c r="C64" s="2">
        <v>1.23</v>
      </c>
      <c r="D64" s="1">
        <f t="shared" si="4"/>
        <v>1.5447154471544715</v>
      </c>
      <c r="E64" s="1">
        <f t="shared" si="5"/>
        <v>7.3419020314393464</v>
      </c>
      <c r="F64">
        <f t="shared" si="6"/>
        <v>1.770461033291959</v>
      </c>
      <c r="G64">
        <f t="shared" si="7"/>
        <v>4.1468871064549573</v>
      </c>
    </row>
    <row r="65" spans="1:7" x14ac:dyDescent="0.25">
      <c r="A65" s="2" t="s">
        <v>72</v>
      </c>
      <c r="B65" s="2">
        <v>1.2689999999999999</v>
      </c>
      <c r="C65" s="2">
        <v>1.254</v>
      </c>
      <c r="D65" s="1">
        <f t="shared" si="4"/>
        <v>1.0119617224880382</v>
      </c>
      <c r="E65" s="1">
        <f t="shared" si="5"/>
        <v>4.9992980710664305</v>
      </c>
      <c r="F65">
        <f t="shared" si="6"/>
        <v>1.0510285527444494</v>
      </c>
      <c r="G65">
        <f t="shared" si="7"/>
        <v>4.7565768389567022</v>
      </c>
    </row>
    <row r="66" spans="1:7" x14ac:dyDescent="0.25">
      <c r="A66" s="2" t="s">
        <v>72</v>
      </c>
      <c r="B66" s="2">
        <v>1.5660000000000001</v>
      </c>
      <c r="C66" s="2">
        <v>1.117</v>
      </c>
      <c r="D66" s="1">
        <f t="shared" ref="D66:D76" si="8">B66/C66</f>
        <v>1.4019695613249776</v>
      </c>
      <c r="E66" s="1">
        <f t="shared" ref="E66:E76" si="9">((4*PI()*(C66/2)^2)+((PI()*C66)*(B66-C66)))</f>
        <v>5.4953429846976452</v>
      </c>
      <c r="F66">
        <f t="shared" ref="F66:F76" si="10">(((4/3)*PI()*(C66/2)^3)+(PI()*((C66/2)^2)*(B66-C66)))</f>
        <v>1.1697129387985279</v>
      </c>
      <c r="G66">
        <f t="shared" ref="G66:G76" si="11">E66/F66</f>
        <v>4.6980270136553282</v>
      </c>
    </row>
    <row r="67" spans="1:7" x14ac:dyDescent="0.25">
      <c r="A67" s="2" t="s">
        <v>72</v>
      </c>
      <c r="B67" s="2">
        <v>1.2390000000000001</v>
      </c>
      <c r="C67" s="2">
        <v>1.0629999999999999</v>
      </c>
      <c r="D67" s="1">
        <f t="shared" si="8"/>
        <v>1.1655691439322673</v>
      </c>
      <c r="E67" s="1">
        <f t="shared" si="9"/>
        <v>4.1376565955590117</v>
      </c>
      <c r="F67">
        <f t="shared" si="10"/>
        <v>0.78512006071457319</v>
      </c>
      <c r="G67">
        <f t="shared" si="11"/>
        <v>5.2700940946447652</v>
      </c>
    </row>
    <row r="68" spans="1:7" x14ac:dyDescent="0.25">
      <c r="A68" s="2" t="s">
        <v>72</v>
      </c>
      <c r="B68" s="2">
        <v>2.048</v>
      </c>
      <c r="C68" s="2">
        <v>1.208</v>
      </c>
      <c r="D68" s="1">
        <f t="shared" si="8"/>
        <v>1.695364238410596</v>
      </c>
      <c r="E68" s="1">
        <f t="shared" si="9"/>
        <v>7.7722499594986907</v>
      </c>
      <c r="F68">
        <f t="shared" si="10"/>
        <v>1.8857219061891</v>
      </c>
      <c r="G68">
        <f t="shared" si="11"/>
        <v>4.1216310496205741</v>
      </c>
    </row>
    <row r="69" spans="1:7" x14ac:dyDescent="0.25">
      <c r="A69" s="2" t="s">
        <v>72</v>
      </c>
      <c r="B69" s="2">
        <v>1.5229999999999999</v>
      </c>
      <c r="C69" s="2">
        <v>1.1599999999999999</v>
      </c>
      <c r="D69" s="1">
        <f t="shared" si="8"/>
        <v>1.3129310344827587</v>
      </c>
      <c r="E69" s="1">
        <f t="shared" si="9"/>
        <v>5.5501889092440155</v>
      </c>
      <c r="F69">
        <f t="shared" si="10"/>
        <v>1.2009131664626231</v>
      </c>
      <c r="G69">
        <f t="shared" si="11"/>
        <v>4.6216404851255817</v>
      </c>
    </row>
    <row r="70" spans="1:7" x14ac:dyDescent="0.25">
      <c r="A70" s="2" t="s">
        <v>72</v>
      </c>
      <c r="B70" s="2">
        <v>2.0339999999999998</v>
      </c>
      <c r="C70" s="2">
        <v>1.095</v>
      </c>
      <c r="D70" s="1">
        <f t="shared" si="8"/>
        <v>1.8575342465753424</v>
      </c>
      <c r="E70" s="1">
        <f t="shared" si="9"/>
        <v>6.9970494058547938</v>
      </c>
      <c r="F70">
        <f t="shared" si="10"/>
        <v>1.5717173828560664</v>
      </c>
      <c r="G70">
        <f t="shared" si="11"/>
        <v>4.4518496023375498</v>
      </c>
    </row>
    <row r="71" spans="1:7" x14ac:dyDescent="0.25">
      <c r="A71" s="2" t="s">
        <v>72</v>
      </c>
      <c r="B71" s="2">
        <v>1.6379999999999999</v>
      </c>
      <c r="C71" s="2">
        <v>1.4019999999999999</v>
      </c>
      <c r="D71" s="1">
        <f t="shared" si="8"/>
        <v>1.1683309557774608</v>
      </c>
      <c r="E71" s="1">
        <f t="shared" si="9"/>
        <v>7.2145921307452729</v>
      </c>
      <c r="F71">
        <f t="shared" si="10"/>
        <v>1.8072538605807238</v>
      </c>
      <c r="G71">
        <f t="shared" si="11"/>
        <v>3.9920192110847186</v>
      </c>
    </row>
    <row r="72" spans="1:7" x14ac:dyDescent="0.25">
      <c r="A72" s="2" t="s">
        <v>72</v>
      </c>
      <c r="B72" s="2">
        <v>1.42</v>
      </c>
      <c r="C72" s="2">
        <v>1.2709999999999999</v>
      </c>
      <c r="D72" s="1">
        <f t="shared" si="8"/>
        <v>1.1172305271439811</v>
      </c>
      <c r="E72" s="1">
        <f t="shared" si="9"/>
        <v>5.670009253051929</v>
      </c>
      <c r="F72">
        <f t="shared" si="10"/>
        <v>1.2641122583638549</v>
      </c>
      <c r="G72">
        <f t="shared" si="11"/>
        <v>4.4853684595944374</v>
      </c>
    </row>
    <row r="73" spans="1:7" x14ac:dyDescent="0.25">
      <c r="A73" s="2" t="s">
        <v>72</v>
      </c>
      <c r="B73" s="2">
        <v>1.373</v>
      </c>
      <c r="C73" s="2">
        <v>1.0429999999999999</v>
      </c>
      <c r="D73" s="1">
        <f t="shared" si="8"/>
        <v>1.3163950143815917</v>
      </c>
      <c r="E73" s="1">
        <f t="shared" si="9"/>
        <v>4.4988832020540732</v>
      </c>
      <c r="F73">
        <f t="shared" si="10"/>
        <v>0.87603927002231208</v>
      </c>
      <c r="G73">
        <f t="shared" si="11"/>
        <v>5.1354812004483428</v>
      </c>
    </row>
    <row r="74" spans="1:7" x14ac:dyDescent="0.25">
      <c r="A74" s="2" t="s">
        <v>72</v>
      </c>
      <c r="B74" s="2">
        <v>1.978</v>
      </c>
      <c r="C74" s="2">
        <v>1.1220000000000001</v>
      </c>
      <c r="D74" s="1">
        <f t="shared" si="8"/>
        <v>1.7629233511586451</v>
      </c>
      <c r="E74" s="1">
        <f t="shared" si="9"/>
        <v>6.9721868415942865</v>
      </c>
      <c r="F74">
        <f t="shared" si="10"/>
        <v>1.5859151911748153</v>
      </c>
      <c r="G74">
        <f t="shared" si="11"/>
        <v>4.3963175839367707</v>
      </c>
    </row>
    <row r="75" spans="1:7" x14ac:dyDescent="0.25">
      <c r="A75" s="2" t="s">
        <v>72</v>
      </c>
      <c r="B75" s="2">
        <v>1.702</v>
      </c>
      <c r="C75" s="2">
        <v>1.052</v>
      </c>
      <c r="D75" s="1">
        <f t="shared" si="8"/>
        <v>1.6178707224334599</v>
      </c>
      <c r="E75" s="1">
        <f t="shared" si="9"/>
        <v>5.6250342126231399</v>
      </c>
      <c r="F75">
        <f t="shared" si="10"/>
        <v>1.1745833779019226</v>
      </c>
      <c r="G75">
        <f t="shared" si="11"/>
        <v>4.7889611912189247</v>
      </c>
    </row>
    <row r="76" spans="1:7" x14ac:dyDescent="0.25">
      <c r="A76" s="2" t="s">
        <v>72</v>
      </c>
      <c r="B76" s="2">
        <v>2.68</v>
      </c>
      <c r="C76" s="2">
        <v>1.054</v>
      </c>
      <c r="D76" s="1">
        <f t="shared" si="8"/>
        <v>2.5426944971537004</v>
      </c>
      <c r="E76" s="1">
        <f t="shared" si="9"/>
        <v>8.8741196004481608</v>
      </c>
      <c r="F76">
        <f t="shared" si="10"/>
        <v>2.0317881810722116</v>
      </c>
      <c r="G76">
        <f t="shared" si="11"/>
        <v>4.3676401325285426</v>
      </c>
    </row>
    <row r="95" spans="4:5" s="2" customFormat="1" x14ac:dyDescent="0.25">
      <c r="D95" s="1"/>
      <c r="E95" s="1"/>
    </row>
    <row r="96" spans="4:5" s="2" customFormat="1" x14ac:dyDescent="0.25">
      <c r="D96" s="1"/>
      <c r="E96" s="1"/>
    </row>
    <row r="97" spans="1:7" s="2" customFormat="1" x14ac:dyDescent="0.25">
      <c r="D97" s="1"/>
      <c r="E97" s="1"/>
    </row>
    <row r="98" spans="1:7" s="2" customFormat="1" x14ac:dyDescent="0.25">
      <c r="D98" s="1"/>
      <c r="E98" s="1"/>
    </row>
    <row r="99" spans="1:7" s="2" customFormat="1" x14ac:dyDescent="0.25">
      <c r="D99" s="1"/>
      <c r="E99" s="1"/>
    </row>
    <row r="100" spans="1:7" s="2" customFormat="1" x14ac:dyDescent="0.25">
      <c r="D100" s="1"/>
      <c r="E100" s="1"/>
    </row>
    <row r="101" spans="1:7" s="2" customFormat="1" x14ac:dyDescent="0.25">
      <c r="D101" s="1"/>
      <c r="E101" s="1"/>
    </row>
    <row r="102" spans="1:7" s="2" customFormat="1" x14ac:dyDescent="0.25">
      <c r="D102" s="1"/>
      <c r="E102" s="1"/>
    </row>
    <row r="103" spans="1:7" s="2" customFormat="1" x14ac:dyDescent="0.25">
      <c r="D103" s="1"/>
      <c r="E103" s="1"/>
    </row>
    <row r="104" spans="1:7" s="2" customFormat="1" x14ac:dyDescent="0.25">
      <c r="D104" s="1"/>
      <c r="E104" s="1"/>
    </row>
    <row r="105" spans="1:7" s="2" customFormat="1" x14ac:dyDescent="0.25">
      <c r="A105" s="2" t="s">
        <v>7</v>
      </c>
      <c r="B105" s="2">
        <f t="shared" ref="B105:G105" si="12">COUNT(B2:B104)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s="2" customFormat="1" x14ac:dyDescent="0.25">
      <c r="A106" s="2" t="s">
        <v>8</v>
      </c>
      <c r="B106" s="2">
        <f t="shared" ref="B106:G106" si="13">AVERAGE(B2:B104)</f>
        <v>1.767213333333334</v>
      </c>
      <c r="C106" s="2">
        <f t="shared" si="13"/>
        <v>1.1353333333333337</v>
      </c>
      <c r="D106" s="2">
        <f t="shared" si="13"/>
        <v>1.575649715447172</v>
      </c>
      <c r="E106" s="2">
        <f t="shared" si="13"/>
        <v>6.3013026206854272</v>
      </c>
      <c r="F106" s="2">
        <f t="shared" si="13"/>
        <v>1.4118652420974491</v>
      </c>
      <c r="G106" s="2">
        <f t="shared" si="13"/>
        <v>4.6061192034300795</v>
      </c>
    </row>
    <row r="107" spans="1:7" s="2" customFormat="1" x14ac:dyDescent="0.25">
      <c r="A107" s="2" t="s">
        <v>9</v>
      </c>
      <c r="B107" s="2">
        <f t="shared" ref="B107:G107" si="14">_xlfn.STDEV.S(B2:B104)</f>
        <v>0.41073695446814157</v>
      </c>
      <c r="C107" s="2">
        <f t="shared" si="14"/>
        <v>0.12367441271483509</v>
      </c>
      <c r="D107" s="2">
        <f t="shared" si="14"/>
        <v>0.41427150594849627</v>
      </c>
      <c r="E107" s="2">
        <f t="shared" si="14"/>
        <v>1.5784620721334546</v>
      </c>
      <c r="F107" s="2">
        <f t="shared" si="14"/>
        <v>0.47762969194776017</v>
      </c>
      <c r="G107" s="2">
        <f t="shared" si="14"/>
        <v>0.48088778517712955</v>
      </c>
    </row>
    <row r="108" spans="1:7" s="2" customFormat="1" x14ac:dyDescent="0.25"/>
    <row r="109" spans="1:7" s="2" customFormat="1" x14ac:dyDescent="0.25">
      <c r="D109" s="1"/>
      <c r="E109" s="1"/>
    </row>
    <row r="110" spans="1:7" s="2" customFormat="1" x14ac:dyDescent="0.25">
      <c r="D110" s="1"/>
      <c r="E110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workbookViewId="0">
      <pane ySplit="1" topLeftCell="A63" activePane="bottomLeft" state="frozen"/>
      <selection pane="bottomLeft" activeCell="B53" sqref="A53:B54"/>
    </sheetView>
  </sheetViews>
  <sheetFormatPr defaultColWidth="8.85546875" defaultRowHeight="15" x14ac:dyDescent="0.25"/>
  <cols>
    <col min="1" max="1" width="11.140625" style="2" customWidth="1"/>
    <col min="2" max="3" width="19.14062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72</v>
      </c>
      <c r="B2" s="2">
        <v>1.825</v>
      </c>
      <c r="C2" s="2">
        <v>1.0629999999999999</v>
      </c>
      <c r="D2" s="1">
        <f t="shared" ref="D2:D33" si="0">B2/C2</f>
        <v>1.7168391345249294</v>
      </c>
      <c r="E2" s="1">
        <f t="shared" ref="E2:E33" si="1">((4*PI()*(C2/2)^2)+((PI()*C2)*(B2-C2)))</f>
        <v>6.0946112081478585</v>
      </c>
      <c r="F2" s="1">
        <f t="shared" ref="F2:F33" si="2">(((4/3)*PI()*(C2/2)^3)+(PI()*((C2/2)^2)*(B2-C2)))</f>
        <v>1.3051807490100589</v>
      </c>
      <c r="G2" s="1">
        <f t="shared" ref="G2:G33" si="3">E2/F2</f>
        <v>4.6695534030596466</v>
      </c>
    </row>
    <row r="3" spans="1:7" x14ac:dyDescent="0.25">
      <c r="A3" s="2" t="s">
        <v>72</v>
      </c>
      <c r="B3" s="2">
        <v>1.41</v>
      </c>
      <c r="C3" s="2">
        <v>1.2769999999999999</v>
      </c>
      <c r="D3" s="1">
        <f t="shared" si="0"/>
        <v>1.1041503523884104</v>
      </c>
      <c r="E3" s="1">
        <f t="shared" si="1"/>
        <v>5.6566574842741737</v>
      </c>
      <c r="F3" s="1">
        <f t="shared" si="2"/>
        <v>1.2607061404672399</v>
      </c>
      <c r="G3" s="1">
        <f t="shared" si="3"/>
        <v>4.486896115360965</v>
      </c>
    </row>
    <row r="4" spans="1:7" x14ac:dyDescent="0.25">
      <c r="A4" s="2" t="s">
        <v>72</v>
      </c>
      <c r="B4" s="2">
        <v>2.0470000000000002</v>
      </c>
      <c r="C4" s="2">
        <v>1.089</v>
      </c>
      <c r="D4" s="1">
        <f t="shared" si="0"/>
        <v>1.8797061524334253</v>
      </c>
      <c r="E4" s="1">
        <f t="shared" si="1"/>
        <v>7.0031849363072567</v>
      </c>
      <c r="F4" s="1">
        <f t="shared" si="2"/>
        <v>1.5685115752632397</v>
      </c>
      <c r="G4" s="1">
        <f t="shared" si="3"/>
        <v>4.4648602195568294</v>
      </c>
    </row>
    <row r="5" spans="1:7" x14ac:dyDescent="0.25">
      <c r="A5" s="2" t="s">
        <v>72</v>
      </c>
      <c r="B5" s="2">
        <v>2.2250000000000001</v>
      </c>
      <c r="C5" s="2">
        <v>1.105</v>
      </c>
      <c r="D5" s="1">
        <f t="shared" si="0"/>
        <v>2.0135746606334841</v>
      </c>
      <c r="E5" s="1">
        <f t="shared" si="1"/>
        <v>7.7239982379322054</v>
      </c>
      <c r="F5" s="1">
        <f t="shared" si="2"/>
        <v>1.7805262380051323</v>
      </c>
      <c r="G5" s="1">
        <f t="shared" si="3"/>
        <v>4.3380423568405408</v>
      </c>
    </row>
    <row r="6" spans="1:7" x14ac:dyDescent="0.25">
      <c r="A6" s="2" t="s">
        <v>72</v>
      </c>
      <c r="B6" s="2">
        <v>2.5920000000000001</v>
      </c>
      <c r="C6" s="2">
        <v>1.2090000000000001</v>
      </c>
      <c r="D6" s="1">
        <f t="shared" si="0"/>
        <v>2.1439205955334986</v>
      </c>
      <c r="E6" s="1">
        <f t="shared" si="1"/>
        <v>9.8448968631486373</v>
      </c>
      <c r="F6" s="1">
        <f t="shared" si="2"/>
        <v>2.5129754430188784</v>
      </c>
      <c r="G6" s="1">
        <f t="shared" si="3"/>
        <v>3.9176255742960233</v>
      </c>
    </row>
    <row r="7" spans="1:7" x14ac:dyDescent="0.25">
      <c r="A7" s="2" t="s">
        <v>72</v>
      </c>
      <c r="B7" s="2">
        <v>2.4369999999999998</v>
      </c>
      <c r="C7" s="2">
        <v>1.3660000000000001</v>
      </c>
      <c r="D7" s="1">
        <f t="shared" si="0"/>
        <v>1.7840409956076133</v>
      </c>
      <c r="E7" s="1">
        <f t="shared" si="1"/>
        <v>10.458179731426513</v>
      </c>
      <c r="F7" s="1">
        <f t="shared" si="2"/>
        <v>2.9041689931455901</v>
      </c>
      <c r="G7" s="1">
        <f t="shared" si="3"/>
        <v>3.6010920012264696</v>
      </c>
    </row>
    <row r="8" spans="1:7" x14ac:dyDescent="0.25">
      <c r="A8" s="2" t="s">
        <v>72</v>
      </c>
      <c r="B8" s="2">
        <v>2.3980000000000001</v>
      </c>
      <c r="C8" s="2">
        <f>(1.341+1.124)/2</f>
        <v>1.2324999999999999</v>
      </c>
      <c r="D8" s="1">
        <f t="shared" si="0"/>
        <v>1.9456389452332659</v>
      </c>
      <c r="E8" s="1">
        <f t="shared" si="1"/>
        <v>9.2850870434275095</v>
      </c>
      <c r="F8" s="1">
        <f t="shared" si="2"/>
        <v>2.3708169898379547</v>
      </c>
      <c r="G8" s="1">
        <f t="shared" si="3"/>
        <v>3.9164081762642273</v>
      </c>
    </row>
    <row r="9" spans="1:7" x14ac:dyDescent="0.25">
      <c r="A9" s="2" t="s">
        <v>72</v>
      </c>
      <c r="B9" s="2">
        <v>2.66</v>
      </c>
      <c r="C9" s="2">
        <v>1.1679999999999999</v>
      </c>
      <c r="D9" s="1">
        <f t="shared" si="0"/>
        <v>2.2773972602739727</v>
      </c>
      <c r="E9" s="1">
        <f t="shared" si="1"/>
        <v>9.7605513835850566</v>
      </c>
      <c r="F9" s="1">
        <f t="shared" si="2"/>
        <v>2.4329262906384175</v>
      </c>
      <c r="G9" s="1">
        <f t="shared" si="3"/>
        <v>4.0118565947280782</v>
      </c>
    </row>
    <row r="10" spans="1:7" x14ac:dyDescent="0.25">
      <c r="A10" s="2" t="s">
        <v>72</v>
      </c>
      <c r="B10" s="2">
        <v>1.7589999999999999</v>
      </c>
      <c r="C10" s="2">
        <v>1.17</v>
      </c>
      <c r="D10" s="1">
        <f t="shared" si="0"/>
        <v>1.5034188034188034</v>
      </c>
      <c r="E10" s="1">
        <f t="shared" si="1"/>
        <v>6.4654919288674009</v>
      </c>
      <c r="F10" s="1">
        <f t="shared" si="2"/>
        <v>1.4718550863025557</v>
      </c>
      <c r="G10" s="1">
        <f t="shared" si="3"/>
        <v>4.3927503386962847</v>
      </c>
    </row>
    <row r="11" spans="1:7" x14ac:dyDescent="0.25">
      <c r="A11" s="2" t="s">
        <v>72</v>
      </c>
      <c r="B11" s="2">
        <v>1.69</v>
      </c>
      <c r="C11" s="2">
        <v>1.2370000000000001</v>
      </c>
      <c r="D11" s="1">
        <f t="shared" si="0"/>
        <v>1.3662085691188357</v>
      </c>
      <c r="E11" s="1">
        <f t="shared" si="1"/>
        <v>6.5675936901090708</v>
      </c>
      <c r="F11" s="1">
        <f t="shared" si="2"/>
        <v>1.5354894793762643</v>
      </c>
      <c r="G11" s="1">
        <f t="shared" si="3"/>
        <v>4.2771987553942159</v>
      </c>
    </row>
    <row r="12" spans="1:7" x14ac:dyDescent="0.25">
      <c r="A12" s="2" t="s">
        <v>72</v>
      </c>
      <c r="B12" s="2">
        <v>1.7390000000000001</v>
      </c>
      <c r="C12" s="2">
        <v>0.96299999999999997</v>
      </c>
      <c r="D12" s="1">
        <f t="shared" si="0"/>
        <v>1.8058151609553481</v>
      </c>
      <c r="E12" s="1">
        <f t="shared" si="1"/>
        <v>5.2610901284827225</v>
      </c>
      <c r="F12" s="1">
        <f t="shared" si="2"/>
        <v>1.0328058435174705</v>
      </c>
      <c r="G12" s="1">
        <f t="shared" si="3"/>
        <v>5.0939778870390642</v>
      </c>
    </row>
    <row r="13" spans="1:7" x14ac:dyDescent="0.25">
      <c r="A13" s="2" t="s">
        <v>72</v>
      </c>
      <c r="B13" s="2">
        <v>1.2549999999999999</v>
      </c>
      <c r="C13" s="2">
        <v>1.107</v>
      </c>
      <c r="D13" s="1">
        <f t="shared" si="0"/>
        <v>1.1336946702800361</v>
      </c>
      <c r="E13" s="1">
        <f t="shared" si="1"/>
        <v>4.3645675497424952</v>
      </c>
      <c r="F13" s="1">
        <f t="shared" si="2"/>
        <v>0.85274433902839408</v>
      </c>
      <c r="G13" s="1">
        <f t="shared" si="3"/>
        <v>5.1182603624380869</v>
      </c>
    </row>
    <row r="14" spans="1:7" x14ac:dyDescent="0.25">
      <c r="A14" s="2" t="s">
        <v>72</v>
      </c>
      <c r="B14" s="2">
        <v>1.972</v>
      </c>
      <c r="C14" s="2">
        <f>(1.156+1.067)/2</f>
        <v>1.1114999999999999</v>
      </c>
      <c r="D14" s="1">
        <f t="shared" si="0"/>
        <v>1.7741790373369322</v>
      </c>
      <c r="E14" s="1">
        <f t="shared" si="1"/>
        <v>6.8859878223650881</v>
      </c>
      <c r="F14" s="1">
        <f t="shared" si="2"/>
        <v>1.5539454115733913</v>
      </c>
      <c r="G14" s="1">
        <f t="shared" si="3"/>
        <v>4.4312932559149099</v>
      </c>
    </row>
    <row r="15" spans="1:7" x14ac:dyDescent="0.25">
      <c r="A15" s="2" t="s">
        <v>72</v>
      </c>
      <c r="B15" s="2">
        <v>1.425</v>
      </c>
      <c r="C15" s="2">
        <v>0.873</v>
      </c>
      <c r="D15" s="1">
        <f t="shared" si="0"/>
        <v>1.6323024054982818</v>
      </c>
      <c r="E15" s="1">
        <f t="shared" si="1"/>
        <v>3.9082198008820423</v>
      </c>
      <c r="F15" s="1">
        <f t="shared" si="2"/>
        <v>0.67878372893277295</v>
      </c>
      <c r="G15" s="1">
        <f t="shared" si="3"/>
        <v>5.7576804426747161</v>
      </c>
    </row>
    <row r="16" spans="1:7" x14ac:dyDescent="0.25">
      <c r="A16" s="2" t="s">
        <v>72</v>
      </c>
      <c r="B16" s="2">
        <v>2.4969999999999999</v>
      </c>
      <c r="C16" s="2">
        <f>(1.309+1.04)/2</f>
        <v>1.1745000000000001</v>
      </c>
      <c r="D16" s="1">
        <f t="shared" si="0"/>
        <v>2.1260110685398037</v>
      </c>
      <c r="E16" s="1">
        <f t="shared" si="1"/>
        <v>9.213432027388107</v>
      </c>
      <c r="F16" s="1">
        <f t="shared" si="2"/>
        <v>2.2811359522917818</v>
      </c>
      <c r="G16" s="1">
        <f t="shared" si="3"/>
        <v>4.038966646477899</v>
      </c>
    </row>
    <row r="17" spans="1:7" x14ac:dyDescent="0.25">
      <c r="A17" s="2" t="s">
        <v>72</v>
      </c>
      <c r="B17" s="2">
        <v>1.7789999999999999</v>
      </c>
      <c r="C17" s="2">
        <v>0.79700000000000004</v>
      </c>
      <c r="D17" s="1">
        <f t="shared" si="0"/>
        <v>2.2321204516938518</v>
      </c>
      <c r="E17" s="1">
        <f t="shared" si="1"/>
        <v>4.4543479845967848</v>
      </c>
      <c r="F17" s="1">
        <f t="shared" si="2"/>
        <v>0.754989866053275</v>
      </c>
      <c r="G17" s="1">
        <f t="shared" si="3"/>
        <v>5.8998778458868335</v>
      </c>
    </row>
    <row r="18" spans="1:7" x14ac:dyDescent="0.25">
      <c r="A18" s="2" t="s">
        <v>72</v>
      </c>
      <c r="B18" s="2">
        <v>1.617</v>
      </c>
      <c r="C18" s="2">
        <v>0.85699999999999998</v>
      </c>
      <c r="D18" s="1">
        <f t="shared" si="0"/>
        <v>1.8868144690781796</v>
      </c>
      <c r="E18" s="1">
        <f t="shared" si="1"/>
        <v>4.3535217099724743</v>
      </c>
      <c r="F18" s="1">
        <f t="shared" si="2"/>
        <v>0.76795952448737181</v>
      </c>
      <c r="G18" s="1">
        <f t="shared" si="3"/>
        <v>5.6689468274757528</v>
      </c>
    </row>
    <row r="19" spans="1:7" x14ac:dyDescent="0.25">
      <c r="A19" s="2" t="s">
        <v>72</v>
      </c>
      <c r="B19" s="2">
        <v>1.542</v>
      </c>
      <c r="C19" s="2">
        <v>0.88</v>
      </c>
      <c r="D19" s="1">
        <f t="shared" si="0"/>
        <v>1.7522727272727272</v>
      </c>
      <c r="E19" s="1">
        <f t="shared" si="1"/>
        <v>4.2630155672152057</v>
      </c>
      <c r="F19" s="1">
        <f t="shared" si="2"/>
        <v>0.75945447238508323</v>
      </c>
      <c r="G19" s="1">
        <f t="shared" si="3"/>
        <v>5.6132602048245408</v>
      </c>
    </row>
    <row r="20" spans="1:7" x14ac:dyDescent="0.25">
      <c r="A20" s="2" t="s">
        <v>72</v>
      </c>
      <c r="B20" s="2">
        <v>2.08</v>
      </c>
      <c r="C20" s="2">
        <v>1.2230000000000001</v>
      </c>
      <c r="D20" s="1">
        <f t="shared" si="0"/>
        <v>1.7007358953393295</v>
      </c>
      <c r="E20" s="1">
        <f t="shared" si="1"/>
        <v>7.9917090559078598</v>
      </c>
      <c r="F20" s="1">
        <f t="shared" si="2"/>
        <v>1.9645615584878984</v>
      </c>
      <c r="G20" s="1">
        <f t="shared" si="3"/>
        <v>4.0679351692389787</v>
      </c>
    </row>
    <row r="21" spans="1:7" x14ac:dyDescent="0.25">
      <c r="A21" s="2" t="s">
        <v>72</v>
      </c>
      <c r="B21" s="2">
        <v>1.645</v>
      </c>
      <c r="C21" s="2">
        <v>1.0580000000000001</v>
      </c>
      <c r="D21" s="1">
        <f t="shared" si="0"/>
        <v>1.5548204158790169</v>
      </c>
      <c r="E21" s="1">
        <f t="shared" si="1"/>
        <v>5.4676592702342122</v>
      </c>
      <c r="F21" s="1">
        <f t="shared" si="2"/>
        <v>1.1361502360769262</v>
      </c>
      <c r="G21" s="1">
        <f t="shared" si="3"/>
        <v>4.8124438974847061</v>
      </c>
    </row>
    <row r="22" spans="1:7" x14ac:dyDescent="0.25">
      <c r="A22" s="2" t="s">
        <v>72</v>
      </c>
      <c r="B22" s="2">
        <v>1.093</v>
      </c>
      <c r="C22" s="2">
        <v>0.84699999999999998</v>
      </c>
      <c r="D22" s="1">
        <f t="shared" si="0"/>
        <v>1.2904368358913814</v>
      </c>
      <c r="E22" s="1">
        <f t="shared" si="1"/>
        <v>2.9083953725064764</v>
      </c>
      <c r="F22" s="1">
        <f t="shared" si="2"/>
        <v>0.45677152038789104</v>
      </c>
      <c r="G22" s="1">
        <f t="shared" si="3"/>
        <v>6.367287019200897</v>
      </c>
    </row>
    <row r="23" spans="1:7" x14ac:dyDescent="0.25">
      <c r="A23" s="2" t="s">
        <v>72</v>
      </c>
      <c r="B23" s="2">
        <v>2.339</v>
      </c>
      <c r="C23" s="2">
        <v>1.298</v>
      </c>
      <c r="D23" s="1">
        <f t="shared" si="0"/>
        <v>1.8020030816640986</v>
      </c>
      <c r="E23" s="1">
        <f t="shared" si="1"/>
        <v>9.5379444113369907</v>
      </c>
      <c r="F23" s="1">
        <f t="shared" si="2"/>
        <v>2.5225402703003512</v>
      </c>
      <c r="G23" s="1">
        <f t="shared" si="3"/>
        <v>3.7810870746580139</v>
      </c>
    </row>
    <row r="24" spans="1:7" x14ac:dyDescent="0.25">
      <c r="A24" s="2" t="s">
        <v>72</v>
      </c>
      <c r="B24" s="2">
        <v>1.3320000000000001</v>
      </c>
      <c r="C24" s="2">
        <v>1.224</v>
      </c>
      <c r="D24" s="1">
        <f t="shared" si="0"/>
        <v>1.0882352941176472</v>
      </c>
      <c r="E24" s="1">
        <f t="shared" si="1"/>
        <v>5.121952131447884</v>
      </c>
      <c r="F24" s="1">
        <f t="shared" si="2"/>
        <v>1.087238163253829</v>
      </c>
      <c r="G24" s="1">
        <f t="shared" si="3"/>
        <v>4.7109752992105944</v>
      </c>
    </row>
    <row r="25" spans="1:7" x14ac:dyDescent="0.25">
      <c r="A25" s="2" t="s">
        <v>72</v>
      </c>
      <c r="B25" s="2">
        <v>1.7490000000000001</v>
      </c>
      <c r="C25" s="2">
        <v>1.1659999999999999</v>
      </c>
      <c r="D25" s="1">
        <f t="shared" si="0"/>
        <v>1.5000000000000002</v>
      </c>
      <c r="E25" s="1">
        <f t="shared" si="1"/>
        <v>6.4067567126158869</v>
      </c>
      <c r="F25" s="1">
        <f t="shared" si="2"/>
        <v>1.4525541191214129</v>
      </c>
      <c r="G25" s="1">
        <f t="shared" si="3"/>
        <v>4.4106836559666753</v>
      </c>
    </row>
    <row r="26" spans="1:7" x14ac:dyDescent="0.25">
      <c r="A26" s="2" t="s">
        <v>72</v>
      </c>
      <c r="B26" s="2">
        <v>1.4970000000000001</v>
      </c>
      <c r="C26" s="2">
        <v>1.31</v>
      </c>
      <c r="D26" s="1">
        <f t="shared" si="0"/>
        <v>1.1427480916030535</v>
      </c>
      <c r="E26" s="1">
        <f t="shared" si="1"/>
        <v>6.160883105175337</v>
      </c>
      <c r="F26" s="1">
        <f t="shared" si="2"/>
        <v>1.429140369428145</v>
      </c>
      <c r="G26" s="1">
        <f t="shared" si="3"/>
        <v>4.3109013200995419</v>
      </c>
    </row>
    <row r="27" spans="1:7" x14ac:dyDescent="0.25">
      <c r="A27" s="2" t="s">
        <v>72</v>
      </c>
      <c r="B27" s="2">
        <v>2.1949999999999998</v>
      </c>
      <c r="C27" s="2">
        <v>1.056</v>
      </c>
      <c r="D27" s="1">
        <f t="shared" si="0"/>
        <v>2.0785984848484844</v>
      </c>
      <c r="E27" s="1">
        <f t="shared" si="1"/>
        <v>7.2819604436088525</v>
      </c>
      <c r="F27" s="1">
        <f t="shared" si="2"/>
        <v>1.6141468873616285</v>
      </c>
      <c r="G27" s="1">
        <f t="shared" si="3"/>
        <v>4.5113369177395217</v>
      </c>
    </row>
    <row r="28" spans="1:7" x14ac:dyDescent="0.25">
      <c r="A28" s="2" t="s">
        <v>72</v>
      </c>
      <c r="B28" s="2">
        <v>1.6140000000000001</v>
      </c>
      <c r="C28" s="2">
        <v>1.1850000000000001</v>
      </c>
      <c r="D28" s="1">
        <f t="shared" si="0"/>
        <v>1.3620253164556961</v>
      </c>
      <c r="E28" s="1">
        <f t="shared" si="1"/>
        <v>6.0085786933293024</v>
      </c>
      <c r="F28" s="1">
        <f t="shared" si="2"/>
        <v>1.344405522180077</v>
      </c>
      <c r="G28" s="1">
        <f t="shared" si="3"/>
        <v>4.4693201524387076</v>
      </c>
    </row>
    <row r="29" spans="1:7" x14ac:dyDescent="0.25">
      <c r="A29" s="2" t="s">
        <v>72</v>
      </c>
      <c r="B29" s="2">
        <v>1.7669999999999999</v>
      </c>
      <c r="C29" s="2">
        <v>1.1739999999999999</v>
      </c>
      <c r="D29" s="1">
        <f t="shared" si="0"/>
        <v>1.5051107325383306</v>
      </c>
      <c r="E29" s="1">
        <f t="shared" si="1"/>
        <v>6.5171020129805743</v>
      </c>
      <c r="F29" s="1">
        <f t="shared" si="2"/>
        <v>1.4891528923263606</v>
      </c>
      <c r="G29" s="1">
        <f t="shared" si="3"/>
        <v>4.3763820669881195</v>
      </c>
    </row>
    <row r="30" spans="1:7" x14ac:dyDescent="0.25">
      <c r="A30" s="2" t="s">
        <v>72</v>
      </c>
      <c r="B30" s="2">
        <v>1.3129999999999999</v>
      </c>
      <c r="C30" s="2">
        <v>1.109</v>
      </c>
      <c r="D30" s="1">
        <f t="shared" si="0"/>
        <v>1.1839495040577097</v>
      </c>
      <c r="E30" s="1">
        <f t="shared" si="1"/>
        <v>4.5745264699672088</v>
      </c>
      <c r="F30" s="1">
        <f t="shared" si="2"/>
        <v>0.91120932281023004</v>
      </c>
      <c r="G30" s="1">
        <f t="shared" si="3"/>
        <v>5.0202805825768611</v>
      </c>
    </row>
    <row r="31" spans="1:7" x14ac:dyDescent="0.25">
      <c r="A31" s="2" t="s">
        <v>72</v>
      </c>
      <c r="B31" s="2">
        <v>2.4</v>
      </c>
      <c r="C31" s="2">
        <v>1.1599999999999999</v>
      </c>
      <c r="D31" s="1">
        <f t="shared" si="0"/>
        <v>2.0689655172413794</v>
      </c>
      <c r="E31" s="1">
        <f t="shared" si="1"/>
        <v>8.7461939475939836</v>
      </c>
      <c r="F31" s="1">
        <f t="shared" si="2"/>
        <v>2.1277546275841139</v>
      </c>
      <c r="G31" s="1">
        <f t="shared" si="3"/>
        <v>4.1105275176981051</v>
      </c>
    </row>
    <row r="32" spans="1:7" x14ac:dyDescent="0.25">
      <c r="A32" s="2" t="s">
        <v>72</v>
      </c>
      <c r="B32" s="2">
        <v>1.786</v>
      </c>
      <c r="C32" s="2">
        <v>1.224</v>
      </c>
      <c r="D32" s="1">
        <f t="shared" si="0"/>
        <v>1.4591503267973858</v>
      </c>
      <c r="E32" s="1">
        <f t="shared" si="1"/>
        <v>6.8677226026771176</v>
      </c>
      <c r="F32" s="1">
        <f t="shared" si="2"/>
        <v>1.6214439274499746</v>
      </c>
      <c r="G32" s="1">
        <f t="shared" si="3"/>
        <v>4.2355597294554013</v>
      </c>
    </row>
    <row r="33" spans="1:7" x14ac:dyDescent="0.25">
      <c r="A33" s="2" t="s">
        <v>72</v>
      </c>
      <c r="B33" s="2">
        <v>1.4490000000000001</v>
      </c>
      <c r="C33" s="2">
        <v>1.0109999999999999</v>
      </c>
      <c r="D33" s="1">
        <f t="shared" si="0"/>
        <v>1.4332344213649855</v>
      </c>
      <c r="E33" s="1">
        <f t="shared" si="1"/>
        <v>4.6022416003571776</v>
      </c>
      <c r="F33" s="1">
        <f t="shared" si="2"/>
        <v>0.89268241526099912</v>
      </c>
      <c r="G33" s="1">
        <f t="shared" si="3"/>
        <v>5.155519501312896</v>
      </c>
    </row>
    <row r="34" spans="1:7" x14ac:dyDescent="0.25">
      <c r="A34" s="2" t="s">
        <v>72</v>
      </c>
      <c r="B34" s="2">
        <v>1.589</v>
      </c>
      <c r="C34" s="2">
        <v>1.1759999999999999</v>
      </c>
      <c r="D34" s="1">
        <f t="shared" ref="D34:D65" si="4">B34/C34</f>
        <v>1.3511904761904763</v>
      </c>
      <c r="E34" s="1">
        <f t="shared" ref="E34:E65" si="5">((4*PI()*(C34/2)^2)+((PI()*C34)*(B34-C34)))</f>
        <v>5.8705810944277168</v>
      </c>
      <c r="F34" s="1">
        <f t="shared" ref="F34:F65" si="6">(((4/3)*PI()*(C34/2)^3)+(PI()*((C34/2)^2)*(B34-C34)))</f>
        <v>1.3001656120760308</v>
      </c>
      <c r="G34" s="1">
        <f t="shared" ref="G34:G65" si="7">E34/F34</f>
        <v>4.5152563949556441</v>
      </c>
    </row>
    <row r="35" spans="1:7" x14ac:dyDescent="0.25">
      <c r="A35" s="2" t="s">
        <v>72</v>
      </c>
      <c r="B35" s="2">
        <v>1.417</v>
      </c>
      <c r="C35" s="2">
        <v>1.258</v>
      </c>
      <c r="D35" s="1">
        <f t="shared" si="4"/>
        <v>1.1263910969793323</v>
      </c>
      <c r="E35" s="1">
        <f t="shared" si="5"/>
        <v>5.6001590819920146</v>
      </c>
      <c r="F35" s="1">
        <f t="shared" si="6"/>
        <v>1.2400426590544487</v>
      </c>
      <c r="G35" s="1">
        <f t="shared" si="7"/>
        <v>4.5161019591553577</v>
      </c>
    </row>
    <row r="36" spans="1:7" x14ac:dyDescent="0.25">
      <c r="A36" s="2" t="s">
        <v>72</v>
      </c>
      <c r="B36" s="2">
        <v>3.1280000000000001</v>
      </c>
      <c r="C36" s="2">
        <v>1.224</v>
      </c>
      <c r="D36" s="1">
        <f t="shared" si="4"/>
        <v>2.5555555555555558</v>
      </c>
      <c r="E36" s="1">
        <f t="shared" si="5"/>
        <v>12.028127828204941</v>
      </c>
      <c r="F36" s="1">
        <f t="shared" si="6"/>
        <v>3.2005279264614881</v>
      </c>
      <c r="G36" s="1">
        <f t="shared" si="7"/>
        <v>3.7581699346405233</v>
      </c>
    </row>
    <row r="37" spans="1:7" x14ac:dyDescent="0.25">
      <c r="A37" s="2" t="s">
        <v>72</v>
      </c>
      <c r="B37" s="2">
        <v>1.61</v>
      </c>
      <c r="C37" s="2">
        <v>0.871</v>
      </c>
      <c r="D37" s="1">
        <f t="shared" si="4"/>
        <v>1.8484500574052813</v>
      </c>
      <c r="E37" s="1">
        <f t="shared" si="5"/>
        <v>4.4054867940555029</v>
      </c>
      <c r="F37" s="1">
        <f t="shared" si="6"/>
        <v>0.78630391571360536</v>
      </c>
      <c r="G37" s="1">
        <f t="shared" si="7"/>
        <v>5.6027786534133304</v>
      </c>
    </row>
    <row r="38" spans="1:7" x14ac:dyDescent="0.25">
      <c r="A38" s="2" t="s">
        <v>72</v>
      </c>
      <c r="B38" s="2">
        <v>1.341</v>
      </c>
      <c r="C38" s="2">
        <v>1.1060000000000001</v>
      </c>
      <c r="D38" s="1">
        <f t="shared" si="4"/>
        <v>1.2124773960216997</v>
      </c>
      <c r="E38" s="1">
        <f t="shared" si="5"/>
        <v>4.659440577801087</v>
      </c>
      <c r="F38" s="1">
        <f t="shared" si="6"/>
        <v>0.93414718561912902</v>
      </c>
      <c r="G38" s="1">
        <f t="shared" si="7"/>
        <v>4.9879083826741155</v>
      </c>
    </row>
    <row r="39" spans="1:7" x14ac:dyDescent="0.25">
      <c r="A39" s="2" t="s">
        <v>72</v>
      </c>
      <c r="B39" s="2">
        <v>1.2589999999999999</v>
      </c>
      <c r="C39" s="2">
        <v>0.86699999999999999</v>
      </c>
      <c r="D39" s="1">
        <f t="shared" si="4"/>
        <v>1.4521337946943482</v>
      </c>
      <c r="E39" s="1">
        <f t="shared" si="5"/>
        <v>3.4292148858038991</v>
      </c>
      <c r="F39" s="1">
        <f t="shared" si="6"/>
        <v>0.57266390524468247</v>
      </c>
      <c r="G39" s="1">
        <f t="shared" si="7"/>
        <v>5.9881805966777257</v>
      </c>
    </row>
    <row r="40" spans="1:7" x14ac:dyDescent="0.25">
      <c r="A40" s="2" t="s">
        <v>72</v>
      </c>
      <c r="B40" s="2">
        <v>2.1720000000000002</v>
      </c>
      <c r="C40" s="2">
        <v>0.99199999999999999</v>
      </c>
      <c r="D40" s="1">
        <f t="shared" si="4"/>
        <v>2.1895161290322585</v>
      </c>
      <c r="E40" s="1">
        <f t="shared" si="5"/>
        <v>6.7689509296482537</v>
      </c>
      <c r="F40" s="1">
        <f t="shared" si="6"/>
        <v>1.4231334966196263</v>
      </c>
      <c r="G40" s="1">
        <f t="shared" si="7"/>
        <v>4.756371026138142</v>
      </c>
    </row>
    <row r="41" spans="1:7" x14ac:dyDescent="0.25">
      <c r="A41" s="2" t="s">
        <v>72</v>
      </c>
      <c r="B41" s="2">
        <v>2.1739999999999999</v>
      </c>
      <c r="C41" s="2">
        <v>1.06</v>
      </c>
      <c r="D41" s="1">
        <f t="shared" si="4"/>
        <v>2.050943396226415</v>
      </c>
      <c r="E41" s="1">
        <f t="shared" si="5"/>
        <v>7.2396117746384636</v>
      </c>
      <c r="F41" s="1">
        <f t="shared" si="6"/>
        <v>1.6066898606202011</v>
      </c>
      <c r="G41" s="1">
        <f t="shared" si="7"/>
        <v>4.5059173846058185</v>
      </c>
    </row>
    <row r="42" spans="1:7" x14ac:dyDescent="0.25">
      <c r="A42" s="2" t="s">
        <v>72</v>
      </c>
      <c r="B42" s="2">
        <v>2.2909999999999999</v>
      </c>
      <c r="C42" s="2">
        <v>1.173</v>
      </c>
      <c r="D42" s="1">
        <f t="shared" si="4"/>
        <v>1.9531116794543903</v>
      </c>
      <c r="E42" s="1">
        <f t="shared" si="5"/>
        <v>8.4425370264759554</v>
      </c>
      <c r="F42" s="1">
        <f t="shared" si="6"/>
        <v>2.0532390081740464</v>
      </c>
      <c r="G42" s="1">
        <f t="shared" si="7"/>
        <v>4.1118140620092429</v>
      </c>
    </row>
    <row r="43" spans="1:7" x14ac:dyDescent="0.25">
      <c r="A43" s="2" t="s">
        <v>72</v>
      </c>
      <c r="B43" s="2">
        <v>1.399</v>
      </c>
      <c r="C43" s="2">
        <v>1.0960000000000001</v>
      </c>
      <c r="D43" s="1">
        <f t="shared" si="4"/>
        <v>1.2764598540145984</v>
      </c>
      <c r="E43" s="1">
        <f t="shared" si="5"/>
        <v>4.8170165821198454</v>
      </c>
      <c r="F43" s="1">
        <f t="shared" si="6"/>
        <v>0.97519507919849824</v>
      </c>
      <c r="G43" s="1">
        <f t="shared" si="7"/>
        <v>4.939541518276422</v>
      </c>
    </row>
    <row r="44" spans="1:7" x14ac:dyDescent="0.25">
      <c r="A44" s="2" t="s">
        <v>72</v>
      </c>
      <c r="B44" s="2">
        <v>1.581</v>
      </c>
      <c r="C44" s="2">
        <v>1.01</v>
      </c>
      <c r="D44" s="1">
        <f t="shared" si="4"/>
        <v>1.5653465346534654</v>
      </c>
      <c r="E44" s="1">
        <f t="shared" si="5"/>
        <v>5.016526565178717</v>
      </c>
      <c r="F44" s="1">
        <f t="shared" si="6"/>
        <v>0.9969407866587745</v>
      </c>
      <c r="G44" s="1">
        <f t="shared" si="7"/>
        <v>5.0319202828399643</v>
      </c>
    </row>
    <row r="45" spans="1:7" x14ac:dyDescent="0.25">
      <c r="A45" s="2" t="s">
        <v>72</v>
      </c>
      <c r="B45" s="2">
        <v>1.8009999999999999</v>
      </c>
      <c r="C45" s="2">
        <v>1.2490000000000001</v>
      </c>
      <c r="D45" s="1">
        <f t="shared" si="4"/>
        <v>1.44195356285028</v>
      </c>
      <c r="E45" s="1">
        <f t="shared" si="5"/>
        <v>7.0668524530249073</v>
      </c>
      <c r="F45" s="1">
        <f t="shared" si="6"/>
        <v>1.696523952306217</v>
      </c>
      <c r="G45" s="1">
        <f t="shared" si="7"/>
        <v>4.1654893486286388</v>
      </c>
    </row>
    <row r="46" spans="1:7" x14ac:dyDescent="0.25">
      <c r="A46" s="2" t="s">
        <v>72</v>
      </c>
      <c r="B46" s="2">
        <v>1.667</v>
      </c>
      <c r="C46" s="2">
        <v>1.113</v>
      </c>
      <c r="D46" s="1">
        <f t="shared" si="4"/>
        <v>1.4977538185085355</v>
      </c>
      <c r="E46" s="1">
        <f t="shared" si="5"/>
        <v>5.8288199032835486</v>
      </c>
      <c r="F46" s="1">
        <f t="shared" si="6"/>
        <v>1.2609132591259069</v>
      </c>
      <c r="G46" s="1">
        <f t="shared" si="7"/>
        <v>4.6226969707053573</v>
      </c>
    </row>
    <row r="47" spans="1:7" x14ac:dyDescent="0.25">
      <c r="A47" s="2" t="s">
        <v>72</v>
      </c>
      <c r="B47" s="2">
        <v>2.1909999999999998</v>
      </c>
      <c r="C47" s="2">
        <v>1.147</v>
      </c>
      <c r="D47" s="1">
        <f t="shared" si="4"/>
        <v>1.9102005231037487</v>
      </c>
      <c r="E47" s="1">
        <f t="shared" si="5"/>
        <v>7.8950642411054766</v>
      </c>
      <c r="F47" s="1">
        <f t="shared" si="6"/>
        <v>1.8688534726288357</v>
      </c>
      <c r="G47" s="1">
        <f t="shared" si="7"/>
        <v>4.2245496272106502</v>
      </c>
    </row>
    <row r="48" spans="1:7" x14ac:dyDescent="0.25">
      <c r="A48" s="2" t="s">
        <v>72</v>
      </c>
      <c r="B48" s="2">
        <v>1.2</v>
      </c>
      <c r="C48" s="2">
        <v>1.0820000000000001</v>
      </c>
      <c r="D48" s="1">
        <f t="shared" si="4"/>
        <v>1.1090573012939</v>
      </c>
      <c r="E48" s="1">
        <f t="shared" si="5"/>
        <v>4.0790439014209872</v>
      </c>
      <c r="F48" s="1">
        <f t="shared" si="6"/>
        <v>0.7717539730811005</v>
      </c>
      <c r="G48" s="1">
        <f t="shared" si="7"/>
        <v>5.2854200220519463</v>
      </c>
    </row>
    <row r="49" spans="1:7" x14ac:dyDescent="0.25">
      <c r="A49" s="2" t="s">
        <v>72</v>
      </c>
      <c r="B49" s="2">
        <v>1.5669999999999999</v>
      </c>
      <c r="C49" s="2">
        <v>1.196</v>
      </c>
      <c r="D49" s="1">
        <f t="shared" si="4"/>
        <v>1.310200668896321</v>
      </c>
      <c r="E49" s="1">
        <f t="shared" si="5"/>
        <v>5.887759323057546</v>
      </c>
      <c r="F49" s="1">
        <f t="shared" si="6"/>
        <v>1.3125595260088687</v>
      </c>
      <c r="G49" s="1">
        <f t="shared" si="7"/>
        <v>4.4857084241814142</v>
      </c>
    </row>
    <row r="50" spans="1:7" x14ac:dyDescent="0.25">
      <c r="A50" s="2" t="s">
        <v>72</v>
      </c>
      <c r="B50" s="2">
        <v>1.071</v>
      </c>
      <c r="C50" s="2">
        <v>0.82799999999999996</v>
      </c>
      <c r="D50" s="1">
        <f t="shared" si="4"/>
        <v>1.2934782608695652</v>
      </c>
      <c r="E50" s="1">
        <f t="shared" si="5"/>
        <v>2.7859266660915853</v>
      </c>
      <c r="F50" s="1">
        <f t="shared" si="6"/>
        <v>0.42807284949146751</v>
      </c>
      <c r="G50" s="1">
        <f t="shared" si="7"/>
        <v>6.5080667213563039</v>
      </c>
    </row>
    <row r="51" spans="1:7" x14ac:dyDescent="0.25">
      <c r="A51" s="2" t="s">
        <v>72</v>
      </c>
      <c r="B51" s="2">
        <v>1.1990000000000001</v>
      </c>
      <c r="C51" s="2">
        <v>0.95099999999999996</v>
      </c>
      <c r="D51" s="1">
        <f t="shared" si="4"/>
        <v>1.2607781282860149</v>
      </c>
      <c r="E51" s="1">
        <f t="shared" si="5"/>
        <v>3.5821978816631077</v>
      </c>
      <c r="F51" s="1">
        <f t="shared" si="6"/>
        <v>0.62649772801858727</v>
      </c>
      <c r="G51" s="1">
        <f t="shared" si="7"/>
        <v>5.717814640752902</v>
      </c>
    </row>
    <row r="52" spans="1:7" x14ac:dyDescent="0.25">
      <c r="A52" s="2" t="s">
        <v>72</v>
      </c>
      <c r="B52" s="2">
        <v>1.4139999999999999</v>
      </c>
      <c r="C52" s="2">
        <v>1.1479999999999999</v>
      </c>
      <c r="D52" s="1">
        <f t="shared" si="4"/>
        <v>1.2317073170731707</v>
      </c>
      <c r="E52" s="1">
        <f t="shared" si="5"/>
        <v>5.0996593899780098</v>
      </c>
      <c r="F52" s="1">
        <f t="shared" si="6"/>
        <v>1.0675118684096871</v>
      </c>
      <c r="G52" s="1">
        <f t="shared" si="7"/>
        <v>4.7771453797278767</v>
      </c>
    </row>
    <row r="53" spans="1:7" x14ac:dyDescent="0.25">
      <c r="A53" s="2" t="s">
        <v>72</v>
      </c>
      <c r="B53" s="2">
        <v>2.04</v>
      </c>
      <c r="C53" s="2">
        <v>1.248</v>
      </c>
      <c r="D53" s="1">
        <f t="shared" si="4"/>
        <v>1.6346153846153846</v>
      </c>
      <c r="E53" s="1">
        <f t="shared" si="5"/>
        <v>7.998243568627327</v>
      </c>
      <c r="F53" s="1">
        <f t="shared" si="6"/>
        <v>1.9865755084807071</v>
      </c>
      <c r="G53" s="1">
        <f t="shared" si="7"/>
        <v>4.0261462675255784</v>
      </c>
    </row>
    <row r="54" spans="1:7" x14ac:dyDescent="0.25">
      <c r="A54" s="2" t="s">
        <v>72</v>
      </c>
      <c r="B54" s="2">
        <v>1.6970000000000001</v>
      </c>
      <c r="C54" s="2">
        <v>1.2090000000000001</v>
      </c>
      <c r="D54" s="1">
        <f t="shared" si="4"/>
        <v>1.4036393713813069</v>
      </c>
      <c r="E54" s="1">
        <f t="shared" si="5"/>
        <v>6.4455208243685327</v>
      </c>
      <c r="F54" s="1">
        <f t="shared" si="6"/>
        <v>1.4855140352975917</v>
      </c>
      <c r="G54" s="1">
        <f t="shared" si="7"/>
        <v>4.3389161402822474</v>
      </c>
    </row>
    <row r="55" spans="1:7" x14ac:dyDescent="0.25">
      <c r="A55" s="2" t="s">
        <v>72</v>
      </c>
      <c r="B55" s="2">
        <v>1.855</v>
      </c>
      <c r="C55" s="2">
        <v>0.88600000000000001</v>
      </c>
      <c r="D55" s="1">
        <f t="shared" si="4"/>
        <v>2.0936794582392775</v>
      </c>
      <c r="E55" s="1">
        <f t="shared" si="5"/>
        <v>5.1633017739544327</v>
      </c>
      <c r="F55" s="1">
        <f t="shared" si="6"/>
        <v>0.96158817853975076</v>
      </c>
      <c r="G55" s="1">
        <f t="shared" si="7"/>
        <v>5.3695562083503594</v>
      </c>
    </row>
    <row r="56" spans="1:7" x14ac:dyDescent="0.25">
      <c r="A56" s="2" t="s">
        <v>72</v>
      </c>
      <c r="B56" s="2">
        <v>1.5149999999999999</v>
      </c>
      <c r="C56" s="2">
        <v>1.036</v>
      </c>
      <c r="D56" s="1">
        <f t="shared" si="4"/>
        <v>1.4623552123552122</v>
      </c>
      <c r="E56" s="1">
        <f t="shared" si="5"/>
        <v>4.930855333515324</v>
      </c>
      <c r="F56" s="1">
        <f t="shared" si="6"/>
        <v>0.985987719167011</v>
      </c>
      <c r="G56" s="1">
        <f t="shared" si="7"/>
        <v>5.0009297658200484</v>
      </c>
    </row>
    <row r="57" spans="1:7" x14ac:dyDescent="0.25">
      <c r="A57" s="2" t="s">
        <v>72</v>
      </c>
      <c r="B57" s="2">
        <v>2.1779999999999999</v>
      </c>
      <c r="C57" s="2">
        <v>1.173</v>
      </c>
      <c r="D57" s="1">
        <f t="shared" si="4"/>
        <v>1.8567774936061381</v>
      </c>
      <c r="E57" s="1">
        <f t="shared" si="5"/>
        <v>8.0261220618352809</v>
      </c>
      <c r="F57" s="1">
        <f t="shared" si="6"/>
        <v>1.931125319793169</v>
      </c>
      <c r="G57" s="1">
        <f t="shared" si="7"/>
        <v>4.1561891295045053</v>
      </c>
    </row>
    <row r="58" spans="1:7" x14ac:dyDescent="0.25">
      <c r="A58" s="2" t="s">
        <v>72</v>
      </c>
      <c r="B58" s="2">
        <v>2.157</v>
      </c>
      <c r="C58" s="2">
        <v>1.159</v>
      </c>
      <c r="D58" s="1">
        <f t="shared" si="4"/>
        <v>1.8610871440897325</v>
      </c>
      <c r="E58" s="1">
        <f t="shared" si="5"/>
        <v>7.8538653950463004</v>
      </c>
      <c r="F58" s="1">
        <f t="shared" si="6"/>
        <v>1.8680718019651219</v>
      </c>
      <c r="G58" s="1">
        <f t="shared" si="7"/>
        <v>4.2042631267087334</v>
      </c>
    </row>
    <row r="59" spans="1:7" x14ac:dyDescent="0.25">
      <c r="A59" s="2" t="s">
        <v>72</v>
      </c>
      <c r="B59" s="2">
        <v>1.845</v>
      </c>
      <c r="C59" s="2">
        <v>0.98899999999999999</v>
      </c>
      <c r="D59" s="1">
        <f t="shared" si="4"/>
        <v>1.865520728008089</v>
      </c>
      <c r="E59" s="1">
        <f t="shared" si="5"/>
        <v>5.7324798229685641</v>
      </c>
      <c r="F59" s="1">
        <f t="shared" si="6"/>
        <v>1.1641009435044138</v>
      </c>
      <c r="G59" s="1">
        <f t="shared" si="7"/>
        <v>4.9243837958858494</v>
      </c>
    </row>
    <row r="60" spans="1:7" x14ac:dyDescent="0.25">
      <c r="A60" s="2" t="s">
        <v>72</v>
      </c>
      <c r="B60" s="2">
        <v>1.2909999999999999</v>
      </c>
      <c r="C60" s="2">
        <v>0.93899999999999995</v>
      </c>
      <c r="D60" s="1">
        <f t="shared" si="4"/>
        <v>1.3748668796592118</v>
      </c>
      <c r="E60" s="1">
        <f t="shared" si="5"/>
        <v>3.8083925527215725</v>
      </c>
      <c r="F60" s="1">
        <f t="shared" si="6"/>
        <v>0.67726700884032409</v>
      </c>
      <c r="G60" s="1">
        <f t="shared" si="7"/>
        <v>5.6231774219190687</v>
      </c>
    </row>
    <row r="61" spans="1:7" x14ac:dyDescent="0.25">
      <c r="A61" s="2" t="s">
        <v>72</v>
      </c>
      <c r="B61" s="2">
        <v>2.278</v>
      </c>
      <c r="C61" s="2">
        <v>1.2110000000000001</v>
      </c>
      <c r="D61" s="1">
        <f t="shared" si="4"/>
        <v>1.8810900082576383</v>
      </c>
      <c r="E61" s="1">
        <f t="shared" si="5"/>
        <v>8.6665797065667114</v>
      </c>
      <c r="F61" s="1">
        <f t="shared" si="6"/>
        <v>2.1588625688696159</v>
      </c>
      <c r="G61" s="1">
        <f t="shared" si="7"/>
        <v>4.0144193667244634</v>
      </c>
    </row>
    <row r="62" spans="1:7" x14ac:dyDescent="0.25">
      <c r="A62" s="2" t="s">
        <v>72</v>
      </c>
      <c r="B62" s="2">
        <v>1.4430000000000001</v>
      </c>
      <c r="C62" s="2">
        <v>1.08</v>
      </c>
      <c r="D62" s="1">
        <f t="shared" si="4"/>
        <v>1.336111111111111</v>
      </c>
      <c r="E62" s="1">
        <f t="shared" si="5"/>
        <v>4.8959836550604781</v>
      </c>
      <c r="F62" s="1">
        <f t="shared" si="6"/>
        <v>0.9921237564630867</v>
      </c>
      <c r="G62" s="1">
        <f t="shared" si="7"/>
        <v>4.9348517492561825</v>
      </c>
    </row>
    <row r="63" spans="1:7" x14ac:dyDescent="0.25">
      <c r="A63" s="2" t="s">
        <v>72</v>
      </c>
      <c r="B63" s="2">
        <v>1.5609999999999999</v>
      </c>
      <c r="C63" s="2">
        <v>1.1259999999999999</v>
      </c>
      <c r="D63" s="1">
        <f t="shared" si="4"/>
        <v>1.3863232682060391</v>
      </c>
      <c r="E63" s="1">
        <f t="shared" si="5"/>
        <v>5.5219334249176288</v>
      </c>
      <c r="F63" s="1">
        <f t="shared" si="6"/>
        <v>1.1806720242728184</v>
      </c>
      <c r="G63" s="1">
        <f t="shared" si="7"/>
        <v>4.6769410229048276</v>
      </c>
    </row>
    <row r="64" spans="1:7" x14ac:dyDescent="0.25">
      <c r="A64" s="2" t="s">
        <v>72</v>
      </c>
      <c r="B64" s="2">
        <v>2.0750000000000002</v>
      </c>
      <c r="C64" s="2">
        <v>0.92400000000000004</v>
      </c>
      <c r="D64" s="1">
        <f t="shared" si="4"/>
        <v>2.2456709956709959</v>
      </c>
      <c r="E64" s="1">
        <f t="shared" si="5"/>
        <v>6.0233755947277121</v>
      </c>
      <c r="F64" s="1">
        <f t="shared" si="6"/>
        <v>1.1848690988574329</v>
      </c>
      <c r="G64" s="1">
        <f t="shared" si="7"/>
        <v>5.0835789375687508</v>
      </c>
    </row>
    <row r="65" spans="1:7" x14ac:dyDescent="0.25">
      <c r="A65" s="2" t="s">
        <v>72</v>
      </c>
      <c r="B65" s="2">
        <v>1.4790000000000001</v>
      </c>
      <c r="C65" s="2">
        <v>1.2090000000000001</v>
      </c>
      <c r="D65" s="1">
        <f t="shared" si="4"/>
        <v>1.2233250620347396</v>
      </c>
      <c r="E65" s="1">
        <f t="shared" si="5"/>
        <v>5.6175163814030995</v>
      </c>
      <c r="F65" s="1">
        <f t="shared" si="6"/>
        <v>1.2352496924112897</v>
      </c>
      <c r="G65" s="1">
        <f t="shared" si="7"/>
        <v>4.5476768105380652</v>
      </c>
    </row>
    <row r="66" spans="1:7" x14ac:dyDescent="0.25">
      <c r="A66" s="2" t="s">
        <v>72</v>
      </c>
      <c r="B66" s="2">
        <v>2.58</v>
      </c>
      <c r="C66" s="2">
        <v>1.0720000000000001</v>
      </c>
      <c r="D66" s="1">
        <f t="shared" ref="D66:D76" si="8">B66/C66</f>
        <v>2.4067164179104479</v>
      </c>
      <c r="E66" s="1">
        <f t="shared" ref="E66:E76" si="9">((4*PI()*(C66/2)^2)+((PI()*C66)*(B66-C66)))</f>
        <v>8.688891297592507</v>
      </c>
      <c r="F66" s="1">
        <f t="shared" ref="F66:F76" si="10">(((4/3)*PI()*(C66/2)^3)+(PI()*((C66/2)^2)*(B66-C66)))</f>
        <v>2.0061055920140767</v>
      </c>
      <c r="G66" s="1">
        <f t="shared" ref="G66:G76" si="11">E66/F66</f>
        <v>4.3312233075772903</v>
      </c>
    </row>
    <row r="67" spans="1:7" x14ac:dyDescent="0.25">
      <c r="A67" s="2" t="s">
        <v>72</v>
      </c>
      <c r="B67" s="2">
        <v>1.9610000000000001</v>
      </c>
      <c r="C67" s="2">
        <v>1.073</v>
      </c>
      <c r="D67" s="1">
        <f t="shared" si="8"/>
        <v>1.8275862068965518</v>
      </c>
      <c r="E67" s="1">
        <f t="shared" si="9"/>
        <v>6.6103916068289239</v>
      </c>
      <c r="F67" s="1">
        <f t="shared" si="10"/>
        <v>1.449816863579507</v>
      </c>
      <c r="G67" s="1">
        <f t="shared" si="11"/>
        <v>4.5594666284321468</v>
      </c>
    </row>
    <row r="68" spans="1:7" x14ac:dyDescent="0.25">
      <c r="A68" s="2" t="s">
        <v>72</v>
      </c>
      <c r="B68" s="2">
        <v>1.3759999999999999</v>
      </c>
      <c r="C68" s="2">
        <v>0.82299999999999995</v>
      </c>
      <c r="D68" s="1">
        <f t="shared" si="8"/>
        <v>1.6719319562575941</v>
      </c>
      <c r="E68" s="1">
        <f t="shared" si="9"/>
        <v>3.5576903173724537</v>
      </c>
      <c r="F68" s="1">
        <f t="shared" si="10"/>
        <v>0.58605686946510627</v>
      </c>
      <c r="G68" s="1">
        <f t="shared" si="11"/>
        <v>6.0705547579700845</v>
      </c>
    </row>
    <row r="69" spans="1:7" x14ac:dyDescent="0.25">
      <c r="A69" s="2" t="s">
        <v>72</v>
      </c>
      <c r="B69" s="2">
        <v>1.8009999999999999</v>
      </c>
      <c r="C69" s="2">
        <v>1.0549999999999999</v>
      </c>
      <c r="D69" s="1">
        <f t="shared" si="8"/>
        <v>1.7071090047393365</v>
      </c>
      <c r="E69" s="1">
        <f t="shared" si="9"/>
        <v>5.9691988294165537</v>
      </c>
      <c r="F69" s="1">
        <f t="shared" si="10"/>
        <v>1.2669605181551846</v>
      </c>
      <c r="G69" s="1">
        <f t="shared" si="11"/>
        <v>4.7114323957847377</v>
      </c>
    </row>
    <row r="70" spans="1:7" x14ac:dyDescent="0.25">
      <c r="A70" s="2" t="s">
        <v>72</v>
      </c>
      <c r="B70" s="2">
        <v>1.3089999999999999</v>
      </c>
      <c r="C70" s="2">
        <v>0.59399999999999997</v>
      </c>
      <c r="D70" s="1">
        <f t="shared" si="8"/>
        <v>2.2037037037037037</v>
      </c>
      <c r="E70" s="1">
        <f t="shared" si="9"/>
        <v>2.4427328014281291</v>
      </c>
      <c r="F70" s="1">
        <f t="shared" si="10"/>
        <v>0.30787670522873778</v>
      </c>
      <c r="G70" s="1">
        <f t="shared" si="11"/>
        <v>7.9341267460079337</v>
      </c>
    </row>
    <row r="71" spans="1:7" x14ac:dyDescent="0.25">
      <c r="A71" s="2" t="s">
        <v>72</v>
      </c>
      <c r="B71" s="2">
        <v>2.74</v>
      </c>
      <c r="C71" s="2">
        <v>0.98499999999999999</v>
      </c>
      <c r="D71" s="1">
        <f t="shared" si="8"/>
        <v>2.7817258883248734</v>
      </c>
      <c r="E71" s="1">
        <f t="shared" si="9"/>
        <v>8.4788444127734941</v>
      </c>
      <c r="F71" s="1">
        <f t="shared" si="10"/>
        <v>1.8377211902834545</v>
      </c>
      <c r="G71" s="1">
        <f t="shared" si="11"/>
        <v>4.613781708348097</v>
      </c>
    </row>
    <row r="72" spans="1:7" x14ac:dyDescent="0.25">
      <c r="A72" s="2" t="s">
        <v>72</v>
      </c>
      <c r="B72" s="2">
        <v>1.484</v>
      </c>
      <c r="C72" s="2">
        <f>(1.154+0.655)/2</f>
        <v>0.90449999999999997</v>
      </c>
      <c r="D72" s="1">
        <f t="shared" si="8"/>
        <v>1.6406854615809841</v>
      </c>
      <c r="E72" s="1">
        <f t="shared" si="9"/>
        <v>4.2168907038752002</v>
      </c>
      <c r="F72" s="1">
        <f t="shared" si="10"/>
        <v>0.75981554266461893</v>
      </c>
      <c r="G72" s="1">
        <f t="shared" si="11"/>
        <v>5.5498873964684448</v>
      </c>
    </row>
    <row r="73" spans="1:7" x14ac:dyDescent="0.25">
      <c r="A73" s="2" t="s">
        <v>72</v>
      </c>
      <c r="B73" s="2">
        <v>1.4590000000000001</v>
      </c>
      <c r="C73" s="2">
        <v>0.98899999999999999</v>
      </c>
      <c r="D73" s="1">
        <f t="shared" si="8"/>
        <v>1.4752275025278059</v>
      </c>
      <c r="E73" s="1">
        <f t="shared" si="9"/>
        <v>4.5331642610900458</v>
      </c>
      <c r="F73" s="1">
        <f t="shared" si="10"/>
        <v>0.86757017082995036</v>
      </c>
      <c r="G73" s="1">
        <f t="shared" si="11"/>
        <v>5.2251269274892769</v>
      </c>
    </row>
    <row r="74" spans="1:7" x14ac:dyDescent="0.25">
      <c r="A74" s="2" t="s">
        <v>72</v>
      </c>
      <c r="B74" s="2">
        <v>1.38</v>
      </c>
      <c r="C74" s="2">
        <v>1.1419999999999999</v>
      </c>
      <c r="D74" s="1">
        <f t="shared" si="8"/>
        <v>1.2084063047285465</v>
      </c>
      <c r="E74" s="1">
        <f t="shared" si="9"/>
        <v>4.9510243583513702</v>
      </c>
      <c r="F74" s="1">
        <f t="shared" si="10"/>
        <v>1.0236051516954903</v>
      </c>
      <c r="G74" s="1">
        <f t="shared" si="11"/>
        <v>4.8368497854378107</v>
      </c>
    </row>
    <row r="75" spans="1:7" x14ac:dyDescent="0.25">
      <c r="A75" s="2" t="s">
        <v>72</v>
      </c>
      <c r="B75" s="2">
        <v>1.3680000000000001</v>
      </c>
      <c r="C75" s="2">
        <v>1.2090000000000001</v>
      </c>
      <c r="D75" s="1">
        <f t="shared" si="8"/>
        <v>1.1315136476426799</v>
      </c>
      <c r="E75" s="1">
        <f t="shared" si="9"/>
        <v>5.1959177888840031</v>
      </c>
      <c r="F75" s="1">
        <f t="shared" si="10"/>
        <v>1.1078215178223927</v>
      </c>
      <c r="G75" s="1">
        <f t="shared" si="11"/>
        <v>4.6902120109541139</v>
      </c>
    </row>
    <row r="76" spans="1:7" x14ac:dyDescent="0.25">
      <c r="A76" s="2" t="s">
        <v>72</v>
      </c>
      <c r="B76" s="2">
        <v>1.4470000000000001</v>
      </c>
      <c r="C76" s="2">
        <v>1.004</v>
      </c>
      <c r="D76" s="1">
        <f t="shared" si="8"/>
        <v>1.4412350597609562</v>
      </c>
      <c r="E76" s="1">
        <f t="shared" si="9"/>
        <v>4.5640681080234087</v>
      </c>
      <c r="F76" s="1">
        <f t="shared" si="10"/>
        <v>0.88062753153536111</v>
      </c>
      <c r="G76" s="1">
        <f t="shared" si="11"/>
        <v>5.1827451954244754</v>
      </c>
    </row>
    <row r="105" spans="1:7" x14ac:dyDescent="0.25">
      <c r="A105" s="2" t="s">
        <v>7</v>
      </c>
      <c r="B105" s="2">
        <f t="shared" ref="B105:G105" si="12">COUNT(B2:B101)</f>
        <v>75</v>
      </c>
      <c r="C105" s="2">
        <f t="shared" si="12"/>
        <v>75</v>
      </c>
      <c r="D105" s="1">
        <f t="shared" si="12"/>
        <v>75</v>
      </c>
      <c r="E105" s="1">
        <f t="shared" si="12"/>
        <v>75</v>
      </c>
      <c r="F105" s="1">
        <f t="shared" si="12"/>
        <v>75</v>
      </c>
      <c r="G105" s="1">
        <f t="shared" si="12"/>
        <v>75</v>
      </c>
    </row>
    <row r="106" spans="1:7" x14ac:dyDescent="0.25">
      <c r="A106" s="2" t="s">
        <v>8</v>
      </c>
      <c r="B106" s="2">
        <f t="shared" ref="B106:G106" si="13">AVERAGE(B2:B101)</f>
        <v>1.78024</v>
      </c>
      <c r="C106" s="2">
        <f t="shared" si="13"/>
        <v>1.0841466666666668</v>
      </c>
      <c r="D106" s="1">
        <f t="shared" si="13"/>
        <v>1.6534097093338347</v>
      </c>
      <c r="E106" s="1">
        <f t="shared" si="13"/>
        <v>6.1353869654524011</v>
      </c>
      <c r="F106" s="1">
        <f t="shared" si="13"/>
        <v>1.3586993243948287</v>
      </c>
      <c r="G106" s="1">
        <f t="shared" si="13"/>
        <v>4.7886143312681133</v>
      </c>
    </row>
    <row r="107" spans="1:7" x14ac:dyDescent="0.25">
      <c r="A107" s="2" t="s">
        <v>9</v>
      </c>
      <c r="B107" s="2">
        <f t="shared" ref="B107:G107" si="14">_xlfn.STDEV.S(B2:B101)</f>
        <v>0.44192269838892689</v>
      </c>
      <c r="C107" s="2">
        <f t="shared" si="14"/>
        <v>0.14544588418111004</v>
      </c>
      <c r="D107" s="1">
        <f t="shared" si="14"/>
        <v>0.38426867064635134</v>
      </c>
      <c r="E107" s="1">
        <f t="shared" si="14"/>
        <v>1.9562798954822438</v>
      </c>
      <c r="F107" s="1">
        <f t="shared" si="14"/>
        <v>0.59721716449408857</v>
      </c>
      <c r="G107" s="1">
        <f t="shared" si="14"/>
        <v>0.73182396079464118</v>
      </c>
    </row>
  </sheetData>
  <dataConsolidate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workbookViewId="0">
      <pane ySplit="1" topLeftCell="A86" activePane="bottomLeft" state="frozen"/>
      <selection pane="bottomLeft" activeCell="D27" sqref="D27"/>
    </sheetView>
  </sheetViews>
  <sheetFormatPr defaultColWidth="8.85546875" defaultRowHeight="15" x14ac:dyDescent="0.25"/>
  <cols>
    <col min="1" max="1" width="11.140625" style="2" customWidth="1"/>
    <col min="2" max="3" width="19.14062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72</v>
      </c>
      <c r="B2" s="2">
        <v>1.3560000000000001</v>
      </c>
      <c r="C2" s="2">
        <v>1.2809999999999999</v>
      </c>
      <c r="D2" s="1">
        <f t="shared" ref="D2:D33" si="0">B2/C2</f>
        <v>1.0585480093676816</v>
      </c>
      <c r="E2" s="1">
        <f t="shared" ref="E2:E33" si="1">((4*PI()*(C2/2)^2)+((PI()*C2)*(B2-C2)))</f>
        <v>5.4570595366210002</v>
      </c>
      <c r="F2" s="1">
        <f t="shared" ref="F2:F33" si="2">(((4/3)*PI()*(C2/2)^3)+(PI()*((C2/2)^2)*(B2-C2)))</f>
        <v>1.1973024049587546</v>
      </c>
      <c r="G2" s="1">
        <f t="shared" ref="G2:G33" si="3">E2/F2</f>
        <v>4.5577955193441611</v>
      </c>
    </row>
    <row r="3" spans="1:7" x14ac:dyDescent="0.25">
      <c r="A3" s="2" t="s">
        <v>72</v>
      </c>
      <c r="B3" s="2">
        <v>1.379</v>
      </c>
      <c r="C3" s="2">
        <v>1.0069999999999999</v>
      </c>
      <c r="D3" s="1">
        <f t="shared" si="0"/>
        <v>1.3694141012909633</v>
      </c>
      <c r="E3" s="1">
        <f t="shared" si="1"/>
        <v>4.3625820631854264</v>
      </c>
      <c r="F3" s="1">
        <f t="shared" si="2"/>
        <v>0.83094428515680296</v>
      </c>
      <c r="G3" s="1">
        <f t="shared" si="3"/>
        <v>5.2501499091027348</v>
      </c>
    </row>
    <row r="4" spans="1:7" x14ac:dyDescent="0.25">
      <c r="A4" s="2" t="s">
        <v>72</v>
      </c>
      <c r="B4" s="2">
        <v>1.718</v>
      </c>
      <c r="C4" s="2">
        <v>1.0900000000000001</v>
      </c>
      <c r="D4" s="1">
        <f t="shared" si="0"/>
        <v>1.5761467889908256</v>
      </c>
      <c r="E4" s="1">
        <f t="shared" si="1"/>
        <v>5.8830092349653187</v>
      </c>
      <c r="F4" s="1">
        <f t="shared" si="2"/>
        <v>1.2640822171459045</v>
      </c>
      <c r="G4" s="1">
        <f t="shared" si="3"/>
        <v>4.6539767391461391</v>
      </c>
    </row>
    <row r="5" spans="1:7" x14ac:dyDescent="0.25">
      <c r="A5" s="2" t="s">
        <v>72</v>
      </c>
      <c r="B5" s="2">
        <v>1.964</v>
      </c>
      <c r="C5" s="2">
        <v>1.1120000000000001</v>
      </c>
      <c r="D5" s="1">
        <f t="shared" si="0"/>
        <v>1.7661870503597121</v>
      </c>
      <c r="E5" s="1">
        <f t="shared" si="1"/>
        <v>6.8611378244751942</v>
      </c>
      <c r="F5" s="1">
        <f t="shared" si="2"/>
        <v>1.547412489252481</v>
      </c>
      <c r="G5" s="1">
        <f t="shared" si="3"/>
        <v>4.4339423858402816</v>
      </c>
    </row>
    <row r="6" spans="1:7" x14ac:dyDescent="0.25">
      <c r="A6" s="2" t="s">
        <v>72</v>
      </c>
      <c r="B6" s="2">
        <v>1.4350000000000001</v>
      </c>
      <c r="C6" s="2">
        <v>1.1759999999999999</v>
      </c>
      <c r="D6" s="1">
        <f t="shared" si="0"/>
        <v>1.2202380952380953</v>
      </c>
      <c r="E6" s="1">
        <f t="shared" si="1"/>
        <v>5.3016260984919912</v>
      </c>
      <c r="F6" s="1">
        <f t="shared" si="2"/>
        <v>1.1328928432709273</v>
      </c>
      <c r="G6" s="1">
        <f t="shared" si="3"/>
        <v>4.679724238688765</v>
      </c>
    </row>
    <row r="7" spans="1:7" x14ac:dyDescent="0.25">
      <c r="A7" s="2" t="s">
        <v>72</v>
      </c>
      <c r="B7" s="2">
        <v>1.3340000000000001</v>
      </c>
      <c r="C7" s="2">
        <v>0.96699999999999997</v>
      </c>
      <c r="D7" s="1">
        <f t="shared" si="0"/>
        <v>1.3795243019648398</v>
      </c>
      <c r="E7" s="1">
        <f t="shared" si="1"/>
        <v>4.0525854080924546</v>
      </c>
      <c r="F7" s="1">
        <f t="shared" si="2"/>
        <v>0.74298538368397671</v>
      </c>
      <c r="G7" s="1">
        <f t="shared" si="3"/>
        <v>5.4544618199598283</v>
      </c>
    </row>
    <row r="8" spans="1:7" x14ac:dyDescent="0.25">
      <c r="A8" s="2" t="s">
        <v>72</v>
      </c>
      <c r="B8" s="2">
        <v>1.724</v>
      </c>
      <c r="C8" s="2">
        <v>1.149</v>
      </c>
      <c r="D8" s="1">
        <f t="shared" si="0"/>
        <v>1.5004351610095734</v>
      </c>
      <c r="E8" s="1">
        <f t="shared" si="1"/>
        <v>6.223105489272335</v>
      </c>
      <c r="F8" s="1">
        <f t="shared" si="2"/>
        <v>1.3904606939994513</v>
      </c>
      <c r="G8" s="1">
        <f t="shared" si="3"/>
        <v>4.4755709500658423</v>
      </c>
    </row>
    <row r="9" spans="1:7" x14ac:dyDescent="0.25">
      <c r="A9" s="2" t="s">
        <v>72</v>
      </c>
      <c r="B9" s="2">
        <v>1.9119999999999999</v>
      </c>
      <c r="C9" s="2">
        <v>1.2509999999999999</v>
      </c>
      <c r="D9" s="1">
        <f t="shared" si="0"/>
        <v>1.5283772981614709</v>
      </c>
      <c r="E9" s="1">
        <f t="shared" si="1"/>
        <v>7.5144131672332684</v>
      </c>
      <c r="F9" s="1">
        <f t="shared" si="2"/>
        <v>1.8375776221171787</v>
      </c>
      <c r="G9" s="1">
        <f t="shared" si="3"/>
        <v>4.0893038077898893</v>
      </c>
    </row>
    <row r="10" spans="1:7" x14ac:dyDescent="0.25">
      <c r="A10" s="2" t="s">
        <v>72</v>
      </c>
      <c r="B10" s="2">
        <v>1.6160000000000001</v>
      </c>
      <c r="C10" s="2">
        <v>1.234</v>
      </c>
      <c r="D10" s="1">
        <f t="shared" si="0"/>
        <v>1.3095623987034037</v>
      </c>
      <c r="E10" s="1">
        <f t="shared" si="1"/>
        <v>6.2647881406001655</v>
      </c>
      <c r="F10" s="1">
        <f t="shared" si="2"/>
        <v>1.4407449110828785</v>
      </c>
      <c r="G10" s="1">
        <f t="shared" si="3"/>
        <v>4.3482979481020596</v>
      </c>
    </row>
    <row r="11" spans="1:7" x14ac:dyDescent="0.25">
      <c r="A11" s="2" t="s">
        <v>72</v>
      </c>
      <c r="B11" s="2">
        <v>1.617</v>
      </c>
      <c r="C11" s="2">
        <v>1.1200000000000001</v>
      </c>
      <c r="D11" s="1">
        <f t="shared" si="0"/>
        <v>1.4437499999999999</v>
      </c>
      <c r="E11" s="1">
        <f t="shared" si="1"/>
        <v>5.6895499593572589</v>
      </c>
      <c r="F11" s="1">
        <f t="shared" si="2"/>
        <v>1.2252646983181492</v>
      </c>
      <c r="G11" s="1">
        <f t="shared" si="3"/>
        <v>4.6435272045028135</v>
      </c>
    </row>
    <row r="12" spans="1:7" x14ac:dyDescent="0.25">
      <c r="A12" s="2" t="s">
        <v>72</v>
      </c>
      <c r="B12" s="2">
        <v>1.8759999999999999</v>
      </c>
      <c r="C12" s="2">
        <v>0.96399999999999997</v>
      </c>
      <c r="D12" s="1">
        <f t="shared" si="0"/>
        <v>1.946058091286307</v>
      </c>
      <c r="E12" s="1">
        <f t="shared" si="1"/>
        <v>5.6814572166816113</v>
      </c>
      <c r="F12" s="1">
        <f t="shared" si="2"/>
        <v>1.134700473795901</v>
      </c>
      <c r="G12" s="1">
        <f t="shared" si="3"/>
        <v>5.0070105264656277</v>
      </c>
    </row>
    <row r="13" spans="1:7" x14ac:dyDescent="0.25">
      <c r="A13" s="2" t="s">
        <v>72</v>
      </c>
      <c r="B13" s="2">
        <v>1.393</v>
      </c>
      <c r="C13" s="2">
        <v>1.115</v>
      </c>
      <c r="D13" s="1">
        <f t="shared" si="0"/>
        <v>1.2493273542600898</v>
      </c>
      <c r="E13" s="1">
        <f t="shared" si="1"/>
        <v>4.8795060015923983</v>
      </c>
      <c r="F13" s="1">
        <f t="shared" si="2"/>
        <v>0.99725706649917489</v>
      </c>
      <c r="G13" s="1">
        <f t="shared" si="3"/>
        <v>4.892926974908967</v>
      </c>
    </row>
    <row r="14" spans="1:7" x14ac:dyDescent="0.25">
      <c r="A14" s="2" t="s">
        <v>72</v>
      </c>
      <c r="B14" s="2">
        <v>1.4690000000000001</v>
      </c>
      <c r="C14" s="2">
        <v>1.1200000000000001</v>
      </c>
      <c r="D14" s="1">
        <f t="shared" si="0"/>
        <v>1.3116071428571427</v>
      </c>
      <c r="E14" s="1">
        <f t="shared" si="1"/>
        <v>5.1687995610982149</v>
      </c>
      <c r="F14" s="1">
        <f t="shared" si="2"/>
        <v>1.0794545868056169</v>
      </c>
      <c r="G14" s="1">
        <f t="shared" si="3"/>
        <v>4.7883436915989392</v>
      </c>
    </row>
    <row r="15" spans="1:7" x14ac:dyDescent="0.25">
      <c r="A15" s="2" t="s">
        <v>72</v>
      </c>
      <c r="B15" s="2">
        <v>1.36</v>
      </c>
      <c r="C15" s="2">
        <v>1.0329999999999999</v>
      </c>
      <c r="D15" s="1">
        <f t="shared" si="0"/>
        <v>1.3165537270087126</v>
      </c>
      <c r="E15" s="1">
        <f t="shared" si="1"/>
        <v>4.4135606871752282</v>
      </c>
      <c r="F15" s="1">
        <f t="shared" si="2"/>
        <v>0.85121981338719832</v>
      </c>
      <c r="G15" s="1">
        <f t="shared" si="3"/>
        <v>5.1849834998702162</v>
      </c>
    </row>
    <row r="16" spans="1:7" x14ac:dyDescent="0.25">
      <c r="A16" s="2" t="s">
        <v>72</v>
      </c>
      <c r="B16" s="2">
        <v>1.9390000000000001</v>
      </c>
      <c r="C16" s="2">
        <v>1.2490000000000001</v>
      </c>
      <c r="D16" s="1">
        <f t="shared" si="0"/>
        <v>1.5524419535628502</v>
      </c>
      <c r="E16" s="1">
        <f t="shared" si="1"/>
        <v>7.6083436459829512</v>
      </c>
      <c r="F16" s="1">
        <f t="shared" si="2"/>
        <v>1.8656045773073664</v>
      </c>
      <c r="G16" s="1">
        <f t="shared" si="3"/>
        <v>4.0782187921966297</v>
      </c>
    </row>
    <row r="17" spans="1:7" x14ac:dyDescent="0.25">
      <c r="A17" s="2" t="s">
        <v>72</v>
      </c>
      <c r="B17" s="2">
        <v>1.762</v>
      </c>
      <c r="C17" s="2">
        <v>0.84499999999999997</v>
      </c>
      <c r="D17" s="1">
        <f t="shared" si="0"/>
        <v>2.0852071005917159</v>
      </c>
      <c r="E17" s="1">
        <f t="shared" si="1"/>
        <v>4.6774858860033071</v>
      </c>
      <c r="F17" s="1">
        <f t="shared" si="2"/>
        <v>0.83016193826527029</v>
      </c>
      <c r="G17" s="1">
        <f t="shared" si="3"/>
        <v>5.63442585163265</v>
      </c>
    </row>
    <row r="18" spans="1:7" x14ac:dyDescent="0.25">
      <c r="A18" s="2" t="s">
        <v>72</v>
      </c>
      <c r="B18" s="2">
        <v>1.1850000000000001</v>
      </c>
      <c r="C18" s="2">
        <v>1.131</v>
      </c>
      <c r="D18" s="1">
        <f t="shared" si="0"/>
        <v>1.0477453580901857</v>
      </c>
      <c r="E18" s="1">
        <f t="shared" si="1"/>
        <v>4.2104724300839171</v>
      </c>
      <c r="F18" s="1">
        <f t="shared" si="2"/>
        <v>0.81175776567243185</v>
      </c>
      <c r="G18" s="1">
        <f t="shared" si="3"/>
        <v>5.1868582083672568</v>
      </c>
    </row>
    <row r="19" spans="1:7" x14ac:dyDescent="0.25">
      <c r="A19" s="2" t="s">
        <v>72</v>
      </c>
      <c r="B19" s="2">
        <v>2.1539999999999999</v>
      </c>
      <c r="C19" s="2">
        <v>1.27</v>
      </c>
      <c r="D19" s="1">
        <f t="shared" si="0"/>
        <v>1.6960629921259842</v>
      </c>
      <c r="E19" s="1">
        <f t="shared" si="1"/>
        <v>8.5940780313071663</v>
      </c>
      <c r="F19" s="1">
        <f t="shared" si="2"/>
        <v>2.1923543595618398</v>
      </c>
      <c r="G19" s="1">
        <f t="shared" si="3"/>
        <v>3.9200223238659118</v>
      </c>
    </row>
    <row r="20" spans="1:7" x14ac:dyDescent="0.25">
      <c r="A20" s="2" t="s">
        <v>72</v>
      </c>
      <c r="B20" s="2">
        <v>1.514</v>
      </c>
      <c r="C20" s="2">
        <v>1.1639999999999999</v>
      </c>
      <c r="D20" s="1">
        <f t="shared" si="0"/>
        <v>1.3006872852233677</v>
      </c>
      <c r="E20" s="1">
        <f t="shared" si="1"/>
        <v>5.5364161670506782</v>
      </c>
      <c r="F20" s="1">
        <f t="shared" si="2"/>
        <v>1.1982135665738622</v>
      </c>
      <c r="G20" s="1">
        <f t="shared" si="3"/>
        <v>4.6205587396922478</v>
      </c>
    </row>
    <row r="21" spans="1:7" x14ac:dyDescent="0.25">
      <c r="A21" s="2" t="s">
        <v>72</v>
      </c>
      <c r="B21" s="2">
        <v>1.294</v>
      </c>
      <c r="C21" s="2">
        <v>1.121</v>
      </c>
      <c r="D21" s="1">
        <f t="shared" si="0"/>
        <v>1.1543264942016058</v>
      </c>
      <c r="E21" s="1">
        <f t="shared" si="1"/>
        <v>4.5571126218883604</v>
      </c>
      <c r="F21" s="1">
        <f t="shared" si="2"/>
        <v>0.90833543861842148</v>
      </c>
      <c r="G21" s="1">
        <f t="shared" si="3"/>
        <v>5.0169930932340705</v>
      </c>
    </row>
    <row r="22" spans="1:7" x14ac:dyDescent="0.25">
      <c r="A22" s="2" t="s">
        <v>72</v>
      </c>
      <c r="B22" s="2">
        <v>1.8879999999999999</v>
      </c>
      <c r="C22" s="2">
        <v>1.115</v>
      </c>
      <c r="D22" s="1">
        <f t="shared" si="0"/>
        <v>1.6932735426008967</v>
      </c>
      <c r="E22" s="1">
        <f t="shared" si="1"/>
        <v>6.6134295269249446</v>
      </c>
      <c r="F22" s="1">
        <f t="shared" si="2"/>
        <v>1.4805882491856222</v>
      </c>
      <c r="G22" s="1">
        <f t="shared" si="3"/>
        <v>4.4667580811630607</v>
      </c>
    </row>
    <row r="23" spans="1:7" x14ac:dyDescent="0.25">
      <c r="A23" s="2" t="s">
        <v>72</v>
      </c>
      <c r="B23" s="2">
        <v>1.548</v>
      </c>
      <c r="C23" s="2">
        <v>0.85799999999999998</v>
      </c>
      <c r="D23" s="1">
        <f t="shared" si="0"/>
        <v>1.8041958041958044</v>
      </c>
      <c r="E23" s="1">
        <f t="shared" si="1"/>
        <v>4.1726130970155051</v>
      </c>
      <c r="F23" s="1">
        <f t="shared" si="2"/>
        <v>0.72966549919186063</v>
      </c>
      <c r="G23" s="1">
        <f t="shared" si="3"/>
        <v>5.7185286979264793</v>
      </c>
    </row>
    <row r="24" spans="1:7" x14ac:dyDescent="0.25">
      <c r="A24" s="2" t="s">
        <v>72</v>
      </c>
      <c r="B24" s="2">
        <v>1.248</v>
      </c>
      <c r="C24" s="2">
        <v>1.0620000000000001</v>
      </c>
      <c r="D24" s="1">
        <f t="shared" si="0"/>
        <v>1.1751412429378529</v>
      </c>
      <c r="E24" s="1">
        <f t="shared" si="1"/>
        <v>4.1637915048442258</v>
      </c>
      <c r="F24" s="1">
        <f t="shared" si="2"/>
        <v>0.79191110594175551</v>
      </c>
      <c r="G24" s="1">
        <f t="shared" si="3"/>
        <v>5.257902652965786</v>
      </c>
    </row>
    <row r="25" spans="1:7" x14ac:dyDescent="0.25">
      <c r="A25" s="2" t="s">
        <v>72</v>
      </c>
      <c r="B25" s="2">
        <v>1.4530000000000001</v>
      </c>
      <c r="C25" s="2">
        <v>1.244</v>
      </c>
      <c r="D25" s="1">
        <f t="shared" si="0"/>
        <v>1.1680064308681672</v>
      </c>
      <c r="E25" s="1">
        <f t="shared" si="1"/>
        <v>5.6785292523284658</v>
      </c>
      <c r="F25" s="1">
        <f t="shared" si="2"/>
        <v>1.2620234895921052</v>
      </c>
      <c r="G25" s="1">
        <f t="shared" si="3"/>
        <v>4.4995432328789748</v>
      </c>
    </row>
    <row r="26" spans="1:7" x14ac:dyDescent="0.25">
      <c r="A26" s="2" t="s">
        <v>72</v>
      </c>
      <c r="B26" s="2">
        <v>2.1680000000000001</v>
      </c>
      <c r="C26" s="2">
        <v>1.123</v>
      </c>
      <c r="D26" s="1">
        <f t="shared" si="0"/>
        <v>1.9305431878895816</v>
      </c>
      <c r="E26" s="1">
        <f t="shared" si="1"/>
        <v>7.6487225363595401</v>
      </c>
      <c r="F26" s="1">
        <f t="shared" si="2"/>
        <v>1.7766060275304896</v>
      </c>
      <c r="G26" s="1">
        <f t="shared" si="3"/>
        <v>4.3052440540187655</v>
      </c>
    </row>
    <row r="27" spans="1:7" x14ac:dyDescent="0.25">
      <c r="A27" s="2" t="s">
        <v>72</v>
      </c>
      <c r="B27" s="2">
        <v>1.512</v>
      </c>
      <c r="C27" s="2">
        <v>1.147</v>
      </c>
      <c r="D27" s="1">
        <f t="shared" si="0"/>
        <v>1.3182214472537053</v>
      </c>
      <c r="E27" s="1">
        <f t="shared" si="1"/>
        <v>5.4483510417852488</v>
      </c>
      <c r="F27" s="1">
        <f t="shared" si="2"/>
        <v>1.1672584627237605</v>
      </c>
      <c r="G27" s="1">
        <f t="shared" si="3"/>
        <v>4.66764749691486</v>
      </c>
    </row>
    <row r="28" spans="1:7" x14ac:dyDescent="0.25">
      <c r="A28" s="2" t="s">
        <v>72</v>
      </c>
      <c r="B28" s="2">
        <v>1.2549999999999999</v>
      </c>
      <c r="C28" s="2">
        <v>1.0509999999999999</v>
      </c>
      <c r="D28" s="1">
        <f t="shared" si="0"/>
        <v>1.1941008563273072</v>
      </c>
      <c r="E28" s="1">
        <f t="shared" si="1"/>
        <v>4.1437764180482048</v>
      </c>
      <c r="F28" s="1">
        <f t="shared" si="2"/>
        <v>0.78484501113615868</v>
      </c>
      <c r="G28" s="1">
        <f t="shared" si="3"/>
        <v>5.2797384951833788</v>
      </c>
    </row>
    <row r="29" spans="1:7" x14ac:dyDescent="0.25">
      <c r="A29" s="2" t="s">
        <v>72</v>
      </c>
      <c r="B29" s="2">
        <v>1.601</v>
      </c>
      <c r="C29" s="2">
        <v>0.80800000000000005</v>
      </c>
      <c r="D29" s="1">
        <f t="shared" si="0"/>
        <v>1.9814356435643563</v>
      </c>
      <c r="E29" s="1">
        <f t="shared" si="1"/>
        <v>4.0639893894249859</v>
      </c>
      <c r="F29" s="1">
        <f t="shared" si="2"/>
        <v>0.68282298508683503</v>
      </c>
      <c r="G29" s="1">
        <f t="shared" si="3"/>
        <v>5.9517466139605215</v>
      </c>
    </row>
    <row r="30" spans="1:7" x14ac:dyDescent="0.25">
      <c r="A30" s="2" t="s">
        <v>72</v>
      </c>
      <c r="B30" s="2">
        <v>1.516</v>
      </c>
      <c r="C30" s="2">
        <v>1.028</v>
      </c>
      <c r="D30" s="1">
        <f t="shared" si="0"/>
        <v>1.4747081712062255</v>
      </c>
      <c r="E30" s="1">
        <f t="shared" si="1"/>
        <v>4.8960087878017058</v>
      </c>
      <c r="F30" s="1">
        <f t="shared" si="2"/>
        <v>0.97386222291049584</v>
      </c>
      <c r="G30" s="1">
        <f t="shared" si="3"/>
        <v>5.0274142200212237</v>
      </c>
    </row>
    <row r="31" spans="1:7" x14ac:dyDescent="0.25">
      <c r="A31" s="2" t="s">
        <v>72</v>
      </c>
      <c r="B31" s="2">
        <v>1.552</v>
      </c>
      <c r="C31" s="2">
        <v>1.0580000000000001</v>
      </c>
      <c r="D31" s="1">
        <f t="shared" si="0"/>
        <v>1.4669187145557656</v>
      </c>
      <c r="E31" s="1">
        <f t="shared" si="1"/>
        <v>5.1585454026768982</v>
      </c>
      <c r="F31" s="1">
        <f t="shared" si="2"/>
        <v>1.0543896181080168</v>
      </c>
      <c r="G31" s="1">
        <f t="shared" si="3"/>
        <v>4.8924470746718143</v>
      </c>
    </row>
    <row r="32" spans="1:7" x14ac:dyDescent="0.25">
      <c r="A32" s="2" t="s">
        <v>72</v>
      </c>
      <c r="B32" s="2">
        <v>2.1269999999999998</v>
      </c>
      <c r="C32" s="2">
        <v>1.194</v>
      </c>
      <c r="D32" s="1">
        <f t="shared" si="0"/>
        <v>1.7814070351758793</v>
      </c>
      <c r="E32" s="1">
        <f t="shared" si="1"/>
        <v>7.9785080835774735</v>
      </c>
      <c r="F32" s="1">
        <f t="shared" si="2"/>
        <v>1.9359472883107087</v>
      </c>
      <c r="G32" s="1">
        <f t="shared" si="3"/>
        <v>4.1212424179893103</v>
      </c>
    </row>
    <row r="33" spans="1:7" x14ac:dyDescent="0.25">
      <c r="A33" s="2" t="s">
        <v>72</v>
      </c>
      <c r="B33" s="2">
        <v>1.742</v>
      </c>
      <c r="C33" s="2">
        <v>0.88800000000000001</v>
      </c>
      <c r="D33" s="1">
        <f t="shared" si="0"/>
        <v>1.9617117117117118</v>
      </c>
      <c r="E33" s="1">
        <f t="shared" si="1"/>
        <v>4.8597171094674367</v>
      </c>
      <c r="F33" s="1">
        <f t="shared" si="2"/>
        <v>0.89553817953177994</v>
      </c>
      <c r="G33" s="1">
        <f t="shared" si="3"/>
        <v>5.4265884141402818</v>
      </c>
    </row>
    <row r="34" spans="1:7" x14ac:dyDescent="0.25">
      <c r="A34" s="2" t="s">
        <v>72</v>
      </c>
      <c r="B34" s="2">
        <v>2.3079999999999998</v>
      </c>
      <c r="C34" s="2">
        <f>(1.103+1.26)/2</f>
        <v>1.1815</v>
      </c>
      <c r="D34" s="1">
        <f t="shared" ref="D34:D65" si="4">B34/C34</f>
        <v>1.953449005501481</v>
      </c>
      <c r="E34" s="1">
        <f t="shared" ref="E34:E65" si="5">((4*PI()*(C34/2)^2)+((PI()*C34)*(B34-C34)))</f>
        <v>8.5668152902593135</v>
      </c>
      <c r="F34" s="1">
        <f t="shared" ref="F34:F65" si="6">(((4/3)*PI()*(C34/2)^3)+(PI()*((C34/2)^2)*(B34-C34)))</f>
        <v>2.0986358259061637</v>
      </c>
      <c r="G34" s="1">
        <f t="shared" ref="G34:G65" si="7">E34/F34</f>
        <v>4.0820876040083203</v>
      </c>
    </row>
    <row r="35" spans="1:7" x14ac:dyDescent="0.25">
      <c r="A35" s="2" t="s">
        <v>72</v>
      </c>
      <c r="B35" s="2">
        <v>2.2440000000000002</v>
      </c>
      <c r="C35" s="2">
        <v>1.2130000000000001</v>
      </c>
      <c r="D35" s="1">
        <f t="shared" si="4"/>
        <v>1.8499587798845838</v>
      </c>
      <c r="E35" s="1">
        <f t="shared" si="5"/>
        <v>8.5513272384771177</v>
      </c>
      <c r="F35" s="1">
        <f t="shared" si="6"/>
        <v>2.1259381354116633</v>
      </c>
      <c r="G35" s="1">
        <f t="shared" si="7"/>
        <v>4.0223782131935142</v>
      </c>
    </row>
    <row r="36" spans="1:7" x14ac:dyDescent="0.25">
      <c r="A36" s="2" t="s">
        <v>72</v>
      </c>
      <c r="B36" s="2">
        <v>1.353</v>
      </c>
      <c r="C36" s="2">
        <v>1.2849999999999999</v>
      </c>
      <c r="D36" s="1">
        <f t="shared" si="4"/>
        <v>1.0529182879377432</v>
      </c>
      <c r="E36" s="1">
        <f t="shared" si="5"/>
        <v>5.4619886954944814</v>
      </c>
      <c r="F36" s="1">
        <f t="shared" si="6"/>
        <v>1.1991716114851363</v>
      </c>
      <c r="G36" s="1">
        <f t="shared" si="7"/>
        <v>4.5548015339772601</v>
      </c>
    </row>
    <row r="37" spans="1:7" x14ac:dyDescent="0.25">
      <c r="A37" s="2" t="s">
        <v>72</v>
      </c>
      <c r="B37" s="2">
        <v>1.5429999999999999</v>
      </c>
      <c r="C37" s="2">
        <v>1.2669999999999999</v>
      </c>
      <c r="D37" s="1">
        <f t="shared" si="4"/>
        <v>1.2178374112075769</v>
      </c>
      <c r="E37" s="1">
        <f t="shared" si="5"/>
        <v>6.1417539475076266</v>
      </c>
      <c r="F37" s="1">
        <f t="shared" si="6"/>
        <v>1.4129264835556625</v>
      </c>
      <c r="G37" s="1">
        <f t="shared" si="7"/>
        <v>4.3468319257855219</v>
      </c>
    </row>
    <row r="38" spans="1:7" x14ac:dyDescent="0.25">
      <c r="A38" s="2" t="s">
        <v>72</v>
      </c>
      <c r="B38" s="2">
        <v>1.8109999999999999</v>
      </c>
      <c r="C38" s="2">
        <v>1.18</v>
      </c>
      <c r="D38" s="1">
        <f t="shared" si="4"/>
        <v>1.5347457627118644</v>
      </c>
      <c r="E38" s="1">
        <f t="shared" si="5"/>
        <v>6.7135206688683153</v>
      </c>
      <c r="F38" s="1">
        <f t="shared" si="6"/>
        <v>1.550343825581741</v>
      </c>
      <c r="G38" s="1">
        <f t="shared" si="7"/>
        <v>4.3303430878303253</v>
      </c>
    </row>
    <row r="39" spans="1:7" x14ac:dyDescent="0.25">
      <c r="A39" s="2" t="s">
        <v>72</v>
      </c>
      <c r="B39" s="2">
        <v>1.641</v>
      </c>
      <c r="C39" s="2">
        <v>1.2030000000000001</v>
      </c>
      <c r="D39" s="1">
        <f t="shared" si="4"/>
        <v>1.3640897755610972</v>
      </c>
      <c r="E39" s="1">
        <f t="shared" si="5"/>
        <v>6.201890314082644</v>
      </c>
      <c r="F39" s="1">
        <f t="shared" si="6"/>
        <v>1.4094277604087997</v>
      </c>
      <c r="G39" s="1">
        <f t="shared" si="7"/>
        <v>4.4002895985841848</v>
      </c>
    </row>
    <row r="40" spans="1:7" x14ac:dyDescent="0.25">
      <c r="A40" s="2" t="s">
        <v>72</v>
      </c>
      <c r="B40" s="2">
        <v>1.4970000000000001</v>
      </c>
      <c r="C40" s="2">
        <v>0.88800000000000001</v>
      </c>
      <c r="D40" s="1">
        <f t="shared" si="4"/>
        <v>1.685810810810811</v>
      </c>
      <c r="E40" s="1">
        <f t="shared" si="5"/>
        <v>4.176232211752442</v>
      </c>
      <c r="F40" s="1">
        <f t="shared" si="6"/>
        <v>0.74380453223905096</v>
      </c>
      <c r="G40" s="1">
        <f t="shared" si="7"/>
        <v>5.6146904606521604</v>
      </c>
    </row>
    <row r="41" spans="1:7" x14ac:dyDescent="0.25">
      <c r="A41" s="2" t="s">
        <v>72</v>
      </c>
      <c r="B41" s="2">
        <v>1.972</v>
      </c>
      <c r="C41" s="2">
        <v>1.1579999999999999</v>
      </c>
      <c r="D41" s="1">
        <f t="shared" si="4"/>
        <v>1.7029360967184803</v>
      </c>
      <c r="E41" s="1">
        <f t="shared" si="5"/>
        <v>7.174065585513965</v>
      </c>
      <c r="F41" s="1">
        <f t="shared" si="6"/>
        <v>1.6703603911724039</v>
      </c>
      <c r="G41" s="1">
        <f t="shared" si="7"/>
        <v>4.294920798785574</v>
      </c>
    </row>
    <row r="42" spans="1:7" x14ac:dyDescent="0.25">
      <c r="A42" s="2" t="s">
        <v>72</v>
      </c>
      <c r="B42" s="2">
        <v>1.304</v>
      </c>
      <c r="C42" s="2">
        <v>1.286</v>
      </c>
      <c r="D42" s="1">
        <f t="shared" si="4"/>
        <v>1.0139968895800933</v>
      </c>
      <c r="E42" s="1">
        <f t="shared" si="5"/>
        <v>5.2682749508814819</v>
      </c>
      <c r="F42" s="1">
        <f t="shared" si="6"/>
        <v>1.1369602611851353</v>
      </c>
      <c r="G42" s="1">
        <f t="shared" si="7"/>
        <v>4.6336491526889256</v>
      </c>
    </row>
    <row r="43" spans="1:7" x14ac:dyDescent="0.25">
      <c r="A43" s="2" t="s">
        <v>72</v>
      </c>
      <c r="B43" s="2">
        <v>1.2450000000000001</v>
      </c>
      <c r="C43" s="2">
        <v>1.0980000000000001</v>
      </c>
      <c r="D43" s="1">
        <f t="shared" si="4"/>
        <v>1.1338797814207651</v>
      </c>
      <c r="E43" s="1">
        <f t="shared" si="5"/>
        <v>4.2945885733837832</v>
      </c>
      <c r="F43" s="1">
        <f t="shared" si="6"/>
        <v>0.83230678813107872</v>
      </c>
      <c r="G43" s="1">
        <f t="shared" si="7"/>
        <v>5.1598624865563814</v>
      </c>
    </row>
    <row r="44" spans="1:7" x14ac:dyDescent="0.25">
      <c r="A44" s="2" t="s">
        <v>72</v>
      </c>
      <c r="B44" s="2">
        <v>1.51</v>
      </c>
      <c r="C44" s="2">
        <v>1.212</v>
      </c>
      <c r="D44" s="1">
        <f t="shared" si="4"/>
        <v>1.245874587458746</v>
      </c>
      <c r="E44" s="1">
        <f t="shared" si="5"/>
        <v>5.7494915471877519</v>
      </c>
      <c r="F44" s="1">
        <f t="shared" si="6"/>
        <v>1.2759987472254735</v>
      </c>
      <c r="G44" s="1">
        <f t="shared" si="7"/>
        <v>4.5058755423462786</v>
      </c>
    </row>
    <row r="45" spans="1:7" x14ac:dyDescent="0.25">
      <c r="A45" s="2" t="s">
        <v>72</v>
      </c>
      <c r="B45" s="2">
        <v>1.4770000000000001</v>
      </c>
      <c r="C45" s="2">
        <v>1.1120000000000001</v>
      </c>
      <c r="D45" s="1">
        <f t="shared" si="4"/>
        <v>1.3282374100719425</v>
      </c>
      <c r="E45" s="1">
        <f t="shared" si="5"/>
        <v>5.1598271724795639</v>
      </c>
      <c r="F45" s="1">
        <f t="shared" si="6"/>
        <v>1.0744481279976954</v>
      </c>
      <c r="G45" s="1">
        <f t="shared" si="7"/>
        <v>4.8023045859787015</v>
      </c>
    </row>
    <row r="46" spans="1:7" x14ac:dyDescent="0.25">
      <c r="A46" s="2" t="s">
        <v>72</v>
      </c>
      <c r="B46" s="2">
        <v>1.2390000000000001</v>
      </c>
      <c r="C46" s="2">
        <v>0.76800000000000002</v>
      </c>
      <c r="D46" s="1">
        <f t="shared" si="4"/>
        <v>1.61328125</v>
      </c>
      <c r="E46" s="1">
        <f t="shared" si="5"/>
        <v>2.9893887727086748</v>
      </c>
      <c r="F46" s="1">
        <f t="shared" si="6"/>
        <v>0.45537149266016502</v>
      </c>
      <c r="G46" s="1">
        <f t="shared" si="7"/>
        <v>6.5647253306205489</v>
      </c>
    </row>
    <row r="47" spans="1:7" x14ac:dyDescent="0.25">
      <c r="A47" s="2" t="s">
        <v>72</v>
      </c>
      <c r="B47" s="2">
        <v>3.1480000000000001</v>
      </c>
      <c r="C47" s="2">
        <v>1.274</v>
      </c>
      <c r="D47" s="1">
        <f t="shared" si="4"/>
        <v>2.4709576138147566</v>
      </c>
      <c r="E47" s="1">
        <f t="shared" si="5"/>
        <v>12.599520700039852</v>
      </c>
      <c r="F47" s="1">
        <f t="shared" si="6"/>
        <v>3.4715988767476915</v>
      </c>
      <c r="G47" s="1">
        <f t="shared" si="7"/>
        <v>3.6293135086630457</v>
      </c>
    </row>
    <row r="48" spans="1:7" x14ac:dyDescent="0.25">
      <c r="A48" s="2" t="s">
        <v>72</v>
      </c>
      <c r="B48" s="2">
        <v>2.105</v>
      </c>
      <c r="C48" s="2">
        <v>1.2450000000000001</v>
      </c>
      <c r="D48" s="1">
        <f t="shared" si="4"/>
        <v>1.6907630522088353</v>
      </c>
      <c r="E48" s="1">
        <f t="shared" si="5"/>
        <v>8.2332504070791117</v>
      </c>
      <c r="F48" s="1">
        <f t="shared" si="6"/>
        <v>2.0573836720920191</v>
      </c>
      <c r="G48" s="1">
        <f t="shared" si="7"/>
        <v>4.0018060407309726</v>
      </c>
    </row>
    <row r="49" spans="1:7" x14ac:dyDescent="0.25">
      <c r="A49" s="2" t="s">
        <v>72</v>
      </c>
      <c r="B49" s="2">
        <v>1.538</v>
      </c>
      <c r="C49" s="2">
        <v>0.90700000000000003</v>
      </c>
      <c r="D49" s="1">
        <f t="shared" si="4"/>
        <v>1.6957001102535831</v>
      </c>
      <c r="E49" s="1">
        <f t="shared" si="5"/>
        <v>4.3824149376075399</v>
      </c>
      <c r="F49" s="1">
        <f t="shared" si="6"/>
        <v>0.7983728999542703</v>
      </c>
      <c r="G49" s="1">
        <f t="shared" si="7"/>
        <v>5.4891829843655247</v>
      </c>
    </row>
    <row r="50" spans="1:7" x14ac:dyDescent="0.25">
      <c r="A50" s="2" t="s">
        <v>72</v>
      </c>
      <c r="B50" s="2">
        <v>1.232</v>
      </c>
      <c r="C50" s="2">
        <v>1.143</v>
      </c>
      <c r="D50" s="1">
        <f t="shared" si="4"/>
        <v>1.0778652668416449</v>
      </c>
      <c r="E50" s="1">
        <f t="shared" si="5"/>
        <v>4.4239153765614603</v>
      </c>
      <c r="F50" s="1">
        <f t="shared" si="6"/>
        <v>0.87319633104174033</v>
      </c>
      <c r="G50" s="1">
        <f t="shared" si="7"/>
        <v>5.0663467301604932</v>
      </c>
    </row>
    <row r="51" spans="1:7" x14ac:dyDescent="0.25">
      <c r="A51" s="2" t="s">
        <v>72</v>
      </c>
      <c r="B51" s="2">
        <v>1.849</v>
      </c>
      <c r="C51" s="2">
        <v>1.238</v>
      </c>
      <c r="D51" s="1">
        <f t="shared" si="4"/>
        <v>1.4935379644588045</v>
      </c>
      <c r="E51" s="1">
        <f t="shared" si="5"/>
        <v>7.1913003628115586</v>
      </c>
      <c r="F51" s="1">
        <f t="shared" si="6"/>
        <v>1.7289658292785963</v>
      </c>
      <c r="G51" s="1">
        <f t="shared" si="7"/>
        <v>4.1593073969611636</v>
      </c>
    </row>
    <row r="52" spans="1:7" x14ac:dyDescent="0.25">
      <c r="A52" s="2" t="s">
        <v>72</v>
      </c>
      <c r="B52" s="2">
        <v>1.851</v>
      </c>
      <c r="C52" s="2">
        <v>0.86299999999999999</v>
      </c>
      <c r="D52" s="1">
        <f t="shared" si="4"/>
        <v>2.144843568945539</v>
      </c>
      <c r="E52" s="1">
        <f t="shared" si="5"/>
        <v>5.018420945548832</v>
      </c>
      <c r="F52" s="1">
        <f t="shared" si="6"/>
        <v>0.91445652010087031</v>
      </c>
      <c r="G52" s="1">
        <f t="shared" si="7"/>
        <v>5.4878726710760057</v>
      </c>
    </row>
    <row r="53" spans="1:7" x14ac:dyDescent="0.25">
      <c r="A53" s="2" t="s">
        <v>72</v>
      </c>
      <c r="B53" s="2">
        <v>1.6</v>
      </c>
      <c r="C53" s="2">
        <v>1.2490000000000001</v>
      </c>
      <c r="D53" s="1">
        <f t="shared" si="4"/>
        <v>1.2810248198558847</v>
      </c>
      <c r="E53" s="1">
        <f t="shared" si="5"/>
        <v>6.2781587589338432</v>
      </c>
      <c r="F53" s="1">
        <f t="shared" si="6"/>
        <v>1.4502543463262825</v>
      </c>
      <c r="G53" s="1">
        <f t="shared" si="7"/>
        <v>4.3290053050607202</v>
      </c>
    </row>
    <row r="54" spans="1:7" x14ac:dyDescent="0.25">
      <c r="A54" s="2" t="s">
        <v>72</v>
      </c>
      <c r="B54" s="2">
        <v>1.268</v>
      </c>
      <c r="C54" s="2">
        <v>1.0429999999999999</v>
      </c>
      <c r="D54" s="1">
        <f t="shared" si="4"/>
        <v>1.2157238734419944</v>
      </c>
      <c r="E54" s="1">
        <f t="shared" si="5"/>
        <v>4.1548316825961873</v>
      </c>
      <c r="F54" s="1">
        <f t="shared" si="6"/>
        <v>0.78632783632366832</v>
      </c>
      <c r="G54" s="1">
        <f t="shared" si="7"/>
        <v>5.2838415361477491</v>
      </c>
    </row>
    <row r="55" spans="1:7" x14ac:dyDescent="0.25">
      <c r="A55" s="2" t="s">
        <v>72</v>
      </c>
      <c r="B55" s="2">
        <v>1.9870000000000001</v>
      </c>
      <c r="C55" s="2">
        <v>1.1599999999999999</v>
      </c>
      <c r="D55" s="1">
        <f t="shared" si="4"/>
        <v>1.7129310344827589</v>
      </c>
      <c r="E55" s="1">
        <f t="shared" si="5"/>
        <v>7.241119739112186</v>
      </c>
      <c r="F55" s="1">
        <f t="shared" si="6"/>
        <v>1.6912831071243928</v>
      </c>
      <c r="G55" s="1">
        <f t="shared" si="7"/>
        <v>4.281435620452636</v>
      </c>
    </row>
    <row r="56" spans="1:7" x14ac:dyDescent="0.25">
      <c r="A56" s="2" t="s">
        <v>72</v>
      </c>
      <c r="B56" s="2">
        <v>1.131</v>
      </c>
      <c r="C56" s="2">
        <v>1.0609999999999999</v>
      </c>
      <c r="D56" s="1">
        <f t="shared" si="4"/>
        <v>1.0659754948162112</v>
      </c>
      <c r="E56" s="1">
        <f t="shared" si="5"/>
        <v>3.7698829099738695</v>
      </c>
      <c r="F56" s="1">
        <f t="shared" si="6"/>
        <v>0.68727087605133108</v>
      </c>
      <c r="G56" s="1">
        <f t="shared" si="7"/>
        <v>5.4852941414213277</v>
      </c>
    </row>
    <row r="57" spans="1:7" x14ac:dyDescent="0.25">
      <c r="A57" s="2" t="s">
        <v>72</v>
      </c>
      <c r="B57" s="2">
        <v>2.2080000000000002</v>
      </c>
      <c r="C57" s="2">
        <v>1.169</v>
      </c>
      <c r="D57" s="1">
        <f t="shared" si="4"/>
        <v>1.8887938408896494</v>
      </c>
      <c r="E57" s="1">
        <f t="shared" si="5"/>
        <v>8.1089281609986035</v>
      </c>
      <c r="F57" s="1">
        <f t="shared" si="6"/>
        <v>1.9516071650525055</v>
      </c>
      <c r="G57" s="1">
        <f t="shared" si="7"/>
        <v>4.1550001999405666</v>
      </c>
    </row>
    <row r="58" spans="1:7" x14ac:dyDescent="0.25">
      <c r="A58" s="2" t="s">
        <v>72</v>
      </c>
      <c r="B58" s="2">
        <v>1.353</v>
      </c>
      <c r="C58" s="2">
        <v>1.157</v>
      </c>
      <c r="D58" s="1">
        <f t="shared" si="4"/>
        <v>1.1694036300777872</v>
      </c>
      <c r="E58" s="1">
        <f t="shared" si="5"/>
        <v>4.9179151133751873</v>
      </c>
      <c r="F58" s="1">
        <f t="shared" si="6"/>
        <v>1.017027632143392</v>
      </c>
      <c r="G58" s="1">
        <f t="shared" si="7"/>
        <v>4.8355766922582539</v>
      </c>
    </row>
    <row r="59" spans="1:7" x14ac:dyDescent="0.25">
      <c r="A59" s="2" t="s">
        <v>72</v>
      </c>
      <c r="B59" s="2">
        <v>1.268</v>
      </c>
      <c r="C59" s="2">
        <v>0.96699999999999997</v>
      </c>
      <c r="D59" s="1">
        <f t="shared" si="4"/>
        <v>1.311271975180972</v>
      </c>
      <c r="E59" s="1">
        <f t="shared" si="5"/>
        <v>3.8520826817550464</v>
      </c>
      <c r="F59" s="1">
        <f t="shared" si="6"/>
        <v>0.69451384959190832</v>
      </c>
      <c r="G59" s="1">
        <f t="shared" si="7"/>
        <v>5.5464447311144403</v>
      </c>
    </row>
    <row r="60" spans="1:7" x14ac:dyDescent="0.25">
      <c r="A60" s="2" t="s">
        <v>72</v>
      </c>
      <c r="B60" s="2">
        <v>1.8260000000000001</v>
      </c>
      <c r="C60" s="2">
        <v>1.151</v>
      </c>
      <c r="D60" s="1">
        <f t="shared" si="4"/>
        <v>1.5864465682015638</v>
      </c>
      <c r="E60" s="1">
        <f t="shared" si="5"/>
        <v>6.6027669614586619</v>
      </c>
      <c r="F60" s="1">
        <f t="shared" si="6"/>
        <v>1.5007424566999181</v>
      </c>
      <c r="G60" s="1">
        <f t="shared" si="7"/>
        <v>4.3996669328446423</v>
      </c>
    </row>
    <row r="61" spans="1:7" x14ac:dyDescent="0.25">
      <c r="A61" s="2" t="s">
        <v>72</v>
      </c>
      <c r="B61" s="2">
        <v>1.9419999999999999</v>
      </c>
      <c r="C61" s="2">
        <v>1.0669999999999999</v>
      </c>
      <c r="D61" s="1">
        <f t="shared" si="4"/>
        <v>1.8200562324273666</v>
      </c>
      <c r="E61" s="1">
        <f t="shared" si="5"/>
        <v>6.5097381198005602</v>
      </c>
      <c r="F61" s="1">
        <f t="shared" si="6"/>
        <v>1.4184471867852571</v>
      </c>
      <c r="G61" s="1">
        <f t="shared" si="7"/>
        <v>4.5893412038513128</v>
      </c>
    </row>
    <row r="62" spans="1:7" x14ac:dyDescent="0.25">
      <c r="A62" s="2" t="s">
        <v>72</v>
      </c>
      <c r="B62" s="2">
        <v>1.6930000000000001</v>
      </c>
      <c r="C62" s="2">
        <v>1.226</v>
      </c>
      <c r="D62" s="1">
        <f t="shared" si="4"/>
        <v>1.3809135399673735</v>
      </c>
      <c r="E62" s="1">
        <f t="shared" si="5"/>
        <v>6.520746260458739</v>
      </c>
      <c r="F62" s="1">
        <f t="shared" si="6"/>
        <v>1.5161723630998849</v>
      </c>
      <c r="G62" s="1">
        <f t="shared" si="7"/>
        <v>4.3007948299009815</v>
      </c>
    </row>
    <row r="63" spans="1:7" x14ac:dyDescent="0.25">
      <c r="A63" s="2" t="s">
        <v>72</v>
      </c>
      <c r="B63" s="2">
        <v>2.2480000000000002</v>
      </c>
      <c r="C63" s="2">
        <v>1.1819999999999999</v>
      </c>
      <c r="D63" s="1">
        <f t="shared" si="4"/>
        <v>1.9018612521150595</v>
      </c>
      <c r="E63" s="1">
        <f t="shared" si="5"/>
        <v>8.3476389371889681</v>
      </c>
      <c r="F63" s="1">
        <f t="shared" si="6"/>
        <v>2.0343916482257725</v>
      </c>
      <c r="G63" s="1">
        <f t="shared" si="7"/>
        <v>4.1032605223625875</v>
      </c>
    </row>
    <row r="64" spans="1:7" x14ac:dyDescent="0.25">
      <c r="A64" s="2" t="s">
        <v>72</v>
      </c>
      <c r="B64" s="2">
        <v>1.6080000000000001</v>
      </c>
      <c r="C64" s="2">
        <v>1.077</v>
      </c>
      <c r="D64" s="1">
        <f t="shared" si="4"/>
        <v>1.4930362116991645</v>
      </c>
      <c r="E64" s="1">
        <f t="shared" si="5"/>
        <v>5.4406604229692617</v>
      </c>
      <c r="F64" s="1">
        <f t="shared" si="6"/>
        <v>1.1378466267330272</v>
      </c>
      <c r="G64" s="1">
        <f t="shared" si="7"/>
        <v>4.7815411103255867</v>
      </c>
    </row>
    <row r="65" spans="1:7" x14ac:dyDescent="0.25">
      <c r="A65" s="2" t="s">
        <v>72</v>
      </c>
      <c r="B65" s="2">
        <v>1.8879999999999999</v>
      </c>
      <c r="C65" s="2">
        <v>1.2130000000000001</v>
      </c>
      <c r="D65" s="1">
        <f t="shared" si="4"/>
        <v>1.5564715581203625</v>
      </c>
      <c r="E65" s="1">
        <f t="shared" si="5"/>
        <v>7.1946995660627433</v>
      </c>
      <c r="F65" s="1">
        <f t="shared" si="6"/>
        <v>1.7145407937520045</v>
      </c>
      <c r="G65" s="1">
        <f t="shared" si="7"/>
        <v>4.1962836884844643</v>
      </c>
    </row>
    <row r="66" spans="1:7" x14ac:dyDescent="0.25">
      <c r="A66" s="2" t="s">
        <v>72</v>
      </c>
      <c r="B66" s="2">
        <v>1.2609999999999999</v>
      </c>
      <c r="C66" s="2">
        <f>(1.26+0.802)/2</f>
        <v>1.0310000000000001</v>
      </c>
      <c r="D66" s="1">
        <f t="shared" ref="D66:D76" si="8">B66/C66</f>
        <v>1.2230843840931132</v>
      </c>
      <c r="E66" s="1">
        <f t="shared" ref="E66:E76" si="9">((4*PI()*(C66/2)^2)+((PI()*C66)*(B66-C66)))</f>
        <v>4.0843563345982075</v>
      </c>
      <c r="F66" s="1">
        <f t="shared" ref="F66:F76" si="10">(((4/3)*PI()*(C66/2)^3)+(PI()*((C66/2)^2)*(B66-C66)))</f>
        <v>0.76583354747763088</v>
      </c>
      <c r="G66" s="1">
        <f t="shared" ref="G66:G76" si="11">E66/F66</f>
        <v>5.3332167911036921</v>
      </c>
    </row>
    <row r="67" spans="1:7" x14ac:dyDescent="0.25">
      <c r="A67" s="2" t="s">
        <v>72</v>
      </c>
      <c r="B67" s="2">
        <v>1.431</v>
      </c>
      <c r="C67" s="2">
        <v>0.997</v>
      </c>
      <c r="D67" s="1">
        <f t="shared" si="8"/>
        <v>1.4353059177532599</v>
      </c>
      <c r="E67" s="1">
        <f t="shared" si="9"/>
        <v>4.4821322300251332</v>
      </c>
      <c r="F67" s="1">
        <f t="shared" si="10"/>
        <v>0.8577212035099202</v>
      </c>
      <c r="G67" s="1">
        <f t="shared" si="11"/>
        <v>5.2256283413346836</v>
      </c>
    </row>
    <row r="68" spans="1:7" x14ac:dyDescent="0.25">
      <c r="A68" s="2" t="s">
        <v>72</v>
      </c>
      <c r="B68" s="2">
        <v>1.6930000000000001</v>
      </c>
      <c r="C68" s="2">
        <v>1.1839999999999999</v>
      </c>
      <c r="D68" s="1">
        <f t="shared" si="8"/>
        <v>1.4298986486486487</v>
      </c>
      <c r="E68" s="1">
        <f t="shared" si="9"/>
        <v>6.2973601732325832</v>
      </c>
      <c r="F68" s="1">
        <f t="shared" si="10"/>
        <v>1.4294846408590882</v>
      </c>
      <c r="G68" s="1">
        <f t="shared" si="11"/>
        <v>4.4053360163758111</v>
      </c>
    </row>
    <row r="69" spans="1:7" x14ac:dyDescent="0.25">
      <c r="A69" s="2" t="s">
        <v>72</v>
      </c>
      <c r="B69" s="2">
        <v>1.573</v>
      </c>
      <c r="C69" s="2">
        <v>1.117</v>
      </c>
      <c r="D69" s="1">
        <f t="shared" si="8"/>
        <v>1.4082363473589974</v>
      </c>
      <c r="E69" s="1">
        <f t="shared" si="9"/>
        <v>5.5199070976560636</v>
      </c>
      <c r="F69" s="1">
        <f t="shared" si="10"/>
        <v>1.176572467342166</v>
      </c>
      <c r="G69" s="1">
        <f t="shared" si="11"/>
        <v>4.6915147607740053</v>
      </c>
    </row>
    <row r="70" spans="1:7" x14ac:dyDescent="0.25">
      <c r="A70" s="2" t="s">
        <v>72</v>
      </c>
      <c r="B70" s="2">
        <v>1.6639999999999999</v>
      </c>
      <c r="C70" s="2">
        <v>1.3029999999999999</v>
      </c>
      <c r="D70" s="1">
        <f t="shared" si="8"/>
        <v>1.2770529547198772</v>
      </c>
      <c r="E70" s="1">
        <f t="shared" si="9"/>
        <v>6.8115760587721592</v>
      </c>
      <c r="F70" s="1">
        <f t="shared" si="10"/>
        <v>1.6397064812347795</v>
      </c>
      <c r="G70" s="1">
        <f t="shared" si="11"/>
        <v>4.1541435230790258</v>
      </c>
    </row>
    <row r="71" spans="1:7" x14ac:dyDescent="0.25">
      <c r="A71" s="2" t="s">
        <v>72</v>
      </c>
      <c r="B71" s="2">
        <v>1.657</v>
      </c>
      <c r="C71" s="2">
        <v>1.1339999999999999</v>
      </c>
      <c r="D71" s="1">
        <f t="shared" si="8"/>
        <v>1.461199294532628</v>
      </c>
      <c r="E71" s="1">
        <f t="shared" si="9"/>
        <v>5.9031719766160577</v>
      </c>
      <c r="F71" s="1">
        <f t="shared" si="10"/>
        <v>1.2917739877000991</v>
      </c>
      <c r="G71" s="1">
        <f t="shared" si="11"/>
        <v>4.5698179657001656</v>
      </c>
    </row>
    <row r="72" spans="1:7" x14ac:dyDescent="0.25">
      <c r="A72" s="2" t="s">
        <v>72</v>
      </c>
      <c r="B72" s="2">
        <v>1.591</v>
      </c>
      <c r="C72" s="2">
        <f>(1.349+0.824)/2</f>
        <v>1.0865</v>
      </c>
      <c r="D72" s="1">
        <f t="shared" si="8"/>
        <v>1.4643350207086976</v>
      </c>
      <c r="E72" s="1">
        <f t="shared" si="9"/>
        <v>5.4306246052373686</v>
      </c>
      <c r="F72" s="1">
        <f t="shared" si="10"/>
        <v>1.1393110936638913</v>
      </c>
      <c r="G72" s="1">
        <f t="shared" si="11"/>
        <v>4.766586260275159</v>
      </c>
    </row>
    <row r="73" spans="1:7" x14ac:dyDescent="0.25">
      <c r="A73" s="2" t="s">
        <v>72</v>
      </c>
      <c r="B73" s="2">
        <v>1.538</v>
      </c>
      <c r="C73" s="2">
        <v>1.284</v>
      </c>
      <c r="D73" s="1">
        <f t="shared" si="8"/>
        <v>1.1978193146417446</v>
      </c>
      <c r="E73" s="1">
        <f t="shared" si="9"/>
        <v>6.2039920395678951</v>
      </c>
      <c r="F73" s="1">
        <f t="shared" si="10"/>
        <v>1.4372850478663435</v>
      </c>
      <c r="G73" s="1">
        <f t="shared" si="11"/>
        <v>4.3164659987089902</v>
      </c>
    </row>
    <row r="74" spans="1:7" x14ac:dyDescent="0.25">
      <c r="A74" s="2" t="s">
        <v>72</v>
      </c>
      <c r="B74" s="2">
        <v>2.0880000000000001</v>
      </c>
      <c r="C74" s="2">
        <v>1.1499999999999999</v>
      </c>
      <c r="D74" s="1">
        <f t="shared" si="8"/>
        <v>1.8156521739130438</v>
      </c>
      <c r="E74" s="1">
        <f t="shared" si="9"/>
        <v>7.5435922797998103</v>
      </c>
      <c r="F74" s="1">
        <f t="shared" si="10"/>
        <v>1.770618636523414</v>
      </c>
      <c r="G74" s="1">
        <f t="shared" si="11"/>
        <v>4.2604274710513339</v>
      </c>
    </row>
    <row r="75" spans="1:7" x14ac:dyDescent="0.25">
      <c r="A75" s="2" t="s">
        <v>72</v>
      </c>
      <c r="B75" s="2">
        <v>1.26</v>
      </c>
      <c r="C75" s="2">
        <v>1.113</v>
      </c>
      <c r="D75" s="1">
        <f t="shared" si="8"/>
        <v>1.1320754716981132</v>
      </c>
      <c r="E75" s="1">
        <f t="shared" si="9"/>
        <v>4.4057067055412542</v>
      </c>
      <c r="F75" s="1">
        <f t="shared" si="10"/>
        <v>0.86493201185411372</v>
      </c>
      <c r="G75" s="1">
        <f t="shared" si="11"/>
        <v>5.0937029097777868</v>
      </c>
    </row>
    <row r="76" spans="1:7" x14ac:dyDescent="0.25">
      <c r="A76" s="2" t="s">
        <v>72</v>
      </c>
      <c r="B76" s="2">
        <v>1.546</v>
      </c>
      <c r="C76" s="2">
        <v>1.0429999999999999</v>
      </c>
      <c r="D76" s="1">
        <f t="shared" si="8"/>
        <v>1.482262703739214</v>
      </c>
      <c r="E76" s="1">
        <f t="shared" si="9"/>
        <v>5.065749038875162</v>
      </c>
      <c r="F76" s="1">
        <f t="shared" si="10"/>
        <v>1.0238495369734111</v>
      </c>
      <c r="G76" s="1">
        <f t="shared" si="11"/>
        <v>4.9477475507289475</v>
      </c>
    </row>
    <row r="77" spans="1:7" x14ac:dyDescent="0.25">
      <c r="F77" s="1"/>
      <c r="G77" s="1"/>
    </row>
    <row r="78" spans="1:7" x14ac:dyDescent="0.25">
      <c r="F78" s="1"/>
      <c r="G78" s="1"/>
    </row>
    <row r="105" spans="1:7" x14ac:dyDescent="0.25">
      <c r="A105" s="2" t="s">
        <v>7</v>
      </c>
      <c r="B105" s="2">
        <f t="shared" ref="B105:G105" si="12">COUNT(B2:B103)</f>
        <v>75</v>
      </c>
      <c r="C105" s="2">
        <f t="shared" si="12"/>
        <v>75</v>
      </c>
      <c r="D105" s="1">
        <f t="shared" si="12"/>
        <v>75</v>
      </c>
      <c r="E105" s="1">
        <f t="shared" si="12"/>
        <v>75</v>
      </c>
      <c r="F105" s="1">
        <f t="shared" si="12"/>
        <v>75</v>
      </c>
      <c r="G105" s="1">
        <f t="shared" si="12"/>
        <v>75</v>
      </c>
    </row>
    <row r="106" spans="1:7" x14ac:dyDescent="0.25">
      <c r="A106" s="2" t="s">
        <v>8</v>
      </c>
      <c r="B106" s="2">
        <f t="shared" ref="B106:G106" si="13">AVERAGE(B2:B103)</f>
        <v>1.6506666666666663</v>
      </c>
      <c r="C106" s="2">
        <f t="shared" si="13"/>
        <v>1.1154800000000002</v>
      </c>
      <c r="D106" s="1">
        <f t="shared" si="13"/>
        <v>1.4899117357473817</v>
      </c>
      <c r="E106" s="1">
        <f t="shared" si="13"/>
        <v>5.8233119583235204</v>
      </c>
      <c r="F106" s="1">
        <f t="shared" si="13"/>
        <v>1.2778849057308366</v>
      </c>
      <c r="G106" s="1">
        <f t="shared" si="13"/>
        <v>4.7430740990966562</v>
      </c>
    </row>
    <row r="107" spans="1:7" x14ac:dyDescent="0.25">
      <c r="A107" s="2" t="s">
        <v>9</v>
      </c>
      <c r="B107" s="2">
        <f t="shared" ref="B107:G107" si="14">_xlfn.STDEV.S(B2:B103)</f>
        <v>0.34594029063508613</v>
      </c>
      <c r="C107" s="2">
        <f t="shared" si="14"/>
        <v>0.12405857487493553</v>
      </c>
      <c r="D107" s="1">
        <f t="shared" si="14"/>
        <v>0.30509567610449773</v>
      </c>
      <c r="E107" s="1">
        <f t="shared" si="14"/>
        <v>1.5739302853814821</v>
      </c>
      <c r="F107" s="1">
        <f t="shared" si="14"/>
        <v>0.49159928388694735</v>
      </c>
      <c r="G107" s="1">
        <f t="shared" si="14"/>
        <v>0.55206083744327428</v>
      </c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5"/>
  <sheetViews>
    <sheetView zoomScale="115" zoomScaleNormal="115" zoomScalePageLayoutView="115" workbookViewId="0">
      <pane ySplit="1" topLeftCell="A102" activePane="bottomLeft" state="frozen"/>
      <selection pane="bottomLeft" activeCell="A2" sqref="A2:G88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11</v>
      </c>
      <c r="F1" s="4" t="s">
        <v>12</v>
      </c>
      <c r="G1" s="4" t="s">
        <v>13</v>
      </c>
    </row>
    <row r="2" spans="1:7" x14ac:dyDescent="0.25">
      <c r="A2" s="2" t="s">
        <v>73</v>
      </c>
      <c r="B2" s="2">
        <v>1.887</v>
      </c>
      <c r="C2" s="2">
        <v>1.097</v>
      </c>
      <c r="D2" s="1">
        <f t="shared" ref="D2:D33" si="0">B2/C2</f>
        <v>1.7201458523245214</v>
      </c>
      <c r="E2" s="1">
        <f t="shared" ref="E2:E33" si="1">((4*PI()*(C2/2)^2)+((PI()*C2)*(B2-C2)))</f>
        <v>6.5032193150443618</v>
      </c>
      <c r="F2" s="1">
        <f t="shared" ref="F2:F33" si="2">(((4/3)*PI()*(C2/2)^3)+(PI()*((C2/2)^2)*(B2-C2)))</f>
        <v>1.4378961389501468</v>
      </c>
      <c r="G2" s="1">
        <f t="shared" ref="G2:G33" si="3">E2/F2</f>
        <v>4.5227323023431767</v>
      </c>
    </row>
    <row r="3" spans="1:7" x14ac:dyDescent="0.25">
      <c r="A3" s="2" t="s">
        <v>73</v>
      </c>
      <c r="B3" s="2">
        <v>1.679</v>
      </c>
      <c r="C3" s="2">
        <v>1.2230000000000001</v>
      </c>
      <c r="D3" s="1">
        <f t="shared" si="0"/>
        <v>1.3728536385936221</v>
      </c>
      <c r="E3" s="1">
        <f t="shared" si="1"/>
        <v>6.4509997619563926</v>
      </c>
      <c r="F3" s="1">
        <f t="shared" si="2"/>
        <v>1.4934896918622373</v>
      </c>
      <c r="G3" s="1">
        <f t="shared" si="3"/>
        <v>4.3194136505305361</v>
      </c>
    </row>
    <row r="4" spans="1:7" x14ac:dyDescent="0.25">
      <c r="A4" s="2" t="s">
        <v>73</v>
      </c>
      <c r="B4" s="2">
        <v>1.5620000000000001</v>
      </c>
      <c r="C4" s="2">
        <v>1.0249999999999999</v>
      </c>
      <c r="D4" s="1">
        <f t="shared" si="0"/>
        <v>1.5239024390243905</v>
      </c>
      <c r="E4" s="1">
        <f t="shared" si="1"/>
        <v>5.0298469180299383</v>
      </c>
      <c r="F4" s="1">
        <f t="shared" si="2"/>
        <v>1.0069689663935284</v>
      </c>
      <c r="G4" s="1">
        <f t="shared" si="3"/>
        <v>4.9950366753052942</v>
      </c>
    </row>
    <row r="5" spans="1:7" x14ac:dyDescent="0.25">
      <c r="A5" s="2" t="s">
        <v>73</v>
      </c>
      <c r="B5" s="2">
        <f>1.569+1.287</f>
        <v>2.8559999999999999</v>
      </c>
      <c r="C5" s="2">
        <v>0.97899999999999998</v>
      </c>
      <c r="D5" s="1">
        <f t="shared" si="0"/>
        <v>2.9172625127681306</v>
      </c>
      <c r="E5" s="1">
        <f t="shared" si="1"/>
        <v>8.7839684576607482</v>
      </c>
      <c r="F5" s="1">
        <f t="shared" si="2"/>
        <v>1.9042263175787368</v>
      </c>
      <c r="G5" s="1">
        <f t="shared" si="3"/>
        <v>4.6128805051018018</v>
      </c>
    </row>
    <row r="6" spans="1:7" x14ac:dyDescent="0.25">
      <c r="A6" s="2" t="s">
        <v>73</v>
      </c>
      <c r="B6" s="2">
        <v>2.2559999999999998</v>
      </c>
      <c r="C6" s="2">
        <v>0.99299999999999999</v>
      </c>
      <c r="D6" s="1">
        <f t="shared" si="0"/>
        <v>2.2719033232628396</v>
      </c>
      <c r="E6" s="1">
        <f t="shared" si="1"/>
        <v>7.0378209953130835</v>
      </c>
      <c r="F6" s="1">
        <f t="shared" si="2"/>
        <v>1.4907990667182891</v>
      </c>
      <c r="G6" s="1">
        <f t="shared" si="3"/>
        <v>4.720838074312395</v>
      </c>
    </row>
    <row r="7" spans="1:7" x14ac:dyDescent="0.25">
      <c r="A7" s="2" t="s">
        <v>73</v>
      </c>
      <c r="B7" s="2">
        <v>2.5939999999999999</v>
      </c>
      <c r="C7" s="2">
        <v>1.081</v>
      </c>
      <c r="D7" s="1">
        <f t="shared" si="0"/>
        <v>2.3996299722479186</v>
      </c>
      <c r="E7" s="1">
        <f t="shared" si="1"/>
        <v>8.8093839422282887</v>
      </c>
      <c r="F7" s="1">
        <f t="shared" si="2"/>
        <v>2.05002724307435</v>
      </c>
      <c r="G7" s="1">
        <f t="shared" si="3"/>
        <v>4.29720335277944</v>
      </c>
    </row>
    <row r="8" spans="1:7" x14ac:dyDescent="0.25">
      <c r="A8" s="2" t="s">
        <v>73</v>
      </c>
      <c r="B8" s="2">
        <v>1.84</v>
      </c>
      <c r="C8" s="2">
        <v>0.89200000000000002</v>
      </c>
      <c r="D8" s="1">
        <f t="shared" si="0"/>
        <v>2.0627802690582961</v>
      </c>
      <c r="E8" s="1">
        <f t="shared" si="1"/>
        <v>5.1562331904838565</v>
      </c>
      <c r="F8" s="1">
        <f t="shared" si="2"/>
        <v>0.96403252297821029</v>
      </c>
      <c r="G8" s="1">
        <f t="shared" si="3"/>
        <v>5.3486091678261785</v>
      </c>
    </row>
    <row r="9" spans="1:7" x14ac:dyDescent="0.25">
      <c r="A9" s="2" t="s">
        <v>73</v>
      </c>
      <c r="B9" s="2">
        <v>1.778</v>
      </c>
      <c r="C9" s="2">
        <v>1.0569999999999999</v>
      </c>
      <c r="D9" s="1">
        <f t="shared" si="0"/>
        <v>1.6821192052980134</v>
      </c>
      <c r="E9" s="1">
        <f t="shared" si="1"/>
        <v>5.9041395871533631</v>
      </c>
      <c r="F9" s="1">
        <f t="shared" si="2"/>
        <v>1.2510015607455691</v>
      </c>
      <c r="G9" s="1">
        <f t="shared" si="3"/>
        <v>4.7195301528118216</v>
      </c>
    </row>
    <row r="10" spans="1:7" x14ac:dyDescent="0.25">
      <c r="A10" s="2" t="s">
        <v>73</v>
      </c>
      <c r="B10" s="2">
        <v>2.0059999999999998</v>
      </c>
      <c r="C10" s="2">
        <v>1.2589999999999999</v>
      </c>
      <c r="D10" s="1">
        <f t="shared" si="0"/>
        <v>1.5933280381254964</v>
      </c>
      <c r="E10" s="1">
        <f t="shared" si="1"/>
        <v>7.9342618926443151</v>
      </c>
      <c r="F10" s="1">
        <f t="shared" si="2"/>
        <v>1.9748576273260099</v>
      </c>
      <c r="G10" s="1">
        <f t="shared" si="3"/>
        <v>4.0176374148993403</v>
      </c>
    </row>
    <row r="11" spans="1:7" x14ac:dyDescent="0.25">
      <c r="A11" s="2" t="s">
        <v>73</v>
      </c>
      <c r="B11" s="2">
        <v>2.827</v>
      </c>
      <c r="C11" s="2">
        <v>1.1200000000000001</v>
      </c>
      <c r="D11" s="1">
        <f t="shared" si="0"/>
        <v>2.5241071428571424</v>
      </c>
      <c r="E11" s="1">
        <f t="shared" si="1"/>
        <v>9.9470363235021466</v>
      </c>
      <c r="F11" s="1">
        <f t="shared" si="2"/>
        <v>2.4173608802787179</v>
      </c>
      <c r="G11" s="1">
        <f t="shared" si="3"/>
        <v>4.1148330001746656</v>
      </c>
    </row>
    <row r="12" spans="1:7" x14ac:dyDescent="0.25">
      <c r="A12" s="2" t="s">
        <v>73</v>
      </c>
      <c r="B12" s="2">
        <v>2.202</v>
      </c>
      <c r="C12" s="2">
        <v>1.1259999999999999</v>
      </c>
      <c r="D12" s="1">
        <f t="shared" si="0"/>
        <v>1.9555950266429842</v>
      </c>
      <c r="E12" s="1">
        <f t="shared" si="1"/>
        <v>7.789428188128519</v>
      </c>
      <c r="F12" s="1">
        <f t="shared" si="2"/>
        <v>1.8189718001166841</v>
      </c>
      <c r="G12" s="1">
        <f t="shared" si="3"/>
        <v>4.2823248758605494</v>
      </c>
    </row>
    <row r="13" spans="1:7" x14ac:dyDescent="0.25">
      <c r="A13" s="2" t="s">
        <v>73</v>
      </c>
      <c r="B13" s="2">
        <v>1.974</v>
      </c>
      <c r="C13" s="2">
        <v>1.3740000000000001</v>
      </c>
      <c r="D13" s="1">
        <f t="shared" si="0"/>
        <v>1.4366812227074235</v>
      </c>
      <c r="E13" s="1">
        <f t="shared" si="1"/>
        <v>8.520866356107911</v>
      </c>
      <c r="F13" s="1">
        <f t="shared" si="2"/>
        <v>2.2478252641731356</v>
      </c>
      <c r="G13" s="1">
        <f t="shared" si="3"/>
        <v>3.7907156271963687</v>
      </c>
    </row>
    <row r="14" spans="1:7" x14ac:dyDescent="0.25">
      <c r="A14" s="2" t="s">
        <v>73</v>
      </c>
      <c r="B14" s="2">
        <v>1.4870000000000001</v>
      </c>
      <c r="C14" s="2">
        <v>1.1499999999999999</v>
      </c>
      <c r="D14" s="1">
        <f t="shared" si="0"/>
        <v>1.2930434782608697</v>
      </c>
      <c r="E14" s="1">
        <f t="shared" si="1"/>
        <v>5.3722805172712249</v>
      </c>
      <c r="F14" s="1">
        <f t="shared" si="2"/>
        <v>1.1463665047964458</v>
      </c>
      <c r="G14" s="1">
        <f t="shared" si="3"/>
        <v>4.6863551009152626</v>
      </c>
    </row>
    <row r="15" spans="1:7" x14ac:dyDescent="0.25">
      <c r="A15" s="2" t="s">
        <v>73</v>
      </c>
      <c r="B15" s="2">
        <v>1.7589999999999999</v>
      </c>
      <c r="C15" s="2">
        <v>1.155</v>
      </c>
      <c r="D15" s="1">
        <f t="shared" si="0"/>
        <v>1.5229437229437228</v>
      </c>
      <c r="E15" s="1">
        <f t="shared" si="1"/>
        <v>6.3826010067024352</v>
      </c>
      <c r="F15" s="1">
        <f t="shared" si="2"/>
        <v>1.43959583848871</v>
      </c>
      <c r="G15" s="1">
        <f t="shared" si="3"/>
        <v>4.4336061803310711</v>
      </c>
    </row>
    <row r="16" spans="1:7" x14ac:dyDescent="0.25">
      <c r="A16" s="2" t="s">
        <v>73</v>
      </c>
      <c r="B16" s="2">
        <v>1.63</v>
      </c>
      <c r="C16" s="2">
        <f>(0.916+1.063)/2</f>
        <v>0.98950000000000005</v>
      </c>
      <c r="D16" s="1">
        <f t="shared" si="0"/>
        <v>1.6472966144517431</v>
      </c>
      <c r="E16" s="1">
        <f t="shared" si="1"/>
        <v>5.0670276670851733</v>
      </c>
      <c r="F16" s="1">
        <f t="shared" si="2"/>
        <v>0.99981697497972011</v>
      </c>
      <c r="G16" s="1">
        <f t="shared" si="3"/>
        <v>5.0679552296938652</v>
      </c>
    </row>
    <row r="17" spans="1:7" x14ac:dyDescent="0.25">
      <c r="A17" s="2" t="s">
        <v>73</v>
      </c>
      <c r="B17" s="2">
        <v>2.032</v>
      </c>
      <c r="C17" s="2">
        <v>1.1679999999999999</v>
      </c>
      <c r="D17" s="1">
        <f t="shared" si="0"/>
        <v>1.7397260273972603</v>
      </c>
      <c r="E17" s="1">
        <f t="shared" si="1"/>
        <v>7.4561806058063285</v>
      </c>
      <c r="F17" s="1">
        <f t="shared" si="2"/>
        <v>1.7600500235270289</v>
      </c>
      <c r="G17" s="1">
        <f t="shared" si="3"/>
        <v>4.2363458459348866</v>
      </c>
    </row>
    <row r="18" spans="1:7" x14ac:dyDescent="0.25">
      <c r="A18" s="2" t="s">
        <v>73</v>
      </c>
      <c r="B18" s="2">
        <v>1.6919999999999999</v>
      </c>
      <c r="C18" s="2">
        <v>1.214</v>
      </c>
      <c r="D18" s="1">
        <f t="shared" si="0"/>
        <v>1.3937397034596375</v>
      </c>
      <c r="E18" s="1">
        <f t="shared" si="1"/>
        <v>6.4531077706269508</v>
      </c>
      <c r="F18" s="1">
        <f t="shared" si="2"/>
        <v>1.4901097952687055</v>
      </c>
      <c r="G18" s="1">
        <f t="shared" si="3"/>
        <v>4.3306256969227483</v>
      </c>
    </row>
    <row r="19" spans="1:7" x14ac:dyDescent="0.25">
      <c r="A19" s="2" t="s">
        <v>73</v>
      </c>
      <c r="B19" s="2">
        <v>2.101</v>
      </c>
      <c r="C19" s="2">
        <v>1.0589999999999999</v>
      </c>
      <c r="D19" s="1">
        <f t="shared" si="0"/>
        <v>1.9839471199244572</v>
      </c>
      <c r="E19" s="1">
        <f t="shared" si="1"/>
        <v>6.9899148489384926</v>
      </c>
      <c r="F19" s="1">
        <f t="shared" si="2"/>
        <v>1.5396543377136136</v>
      </c>
      <c r="G19" s="1">
        <f t="shared" si="3"/>
        <v>4.5399247595525338</v>
      </c>
    </row>
    <row r="20" spans="1:7" x14ac:dyDescent="0.25">
      <c r="A20" s="2" t="s">
        <v>73</v>
      </c>
      <c r="B20" s="2">
        <v>2.3559999999999999</v>
      </c>
      <c r="C20" s="2">
        <v>1.0900000000000001</v>
      </c>
      <c r="D20" s="1">
        <f t="shared" si="0"/>
        <v>2.1614678899082564</v>
      </c>
      <c r="E20" s="1">
        <f t="shared" si="1"/>
        <v>8.0677355981247327</v>
      </c>
      <c r="F20" s="1">
        <f t="shared" si="2"/>
        <v>1.8594201511068449</v>
      </c>
      <c r="G20" s="1">
        <f t="shared" si="3"/>
        <v>4.338844877701419</v>
      </c>
    </row>
    <row r="21" spans="1:7" x14ac:dyDescent="0.25">
      <c r="A21" s="2" t="s">
        <v>73</v>
      </c>
      <c r="B21" s="2">
        <v>2.2589999999999999</v>
      </c>
      <c r="C21" s="2">
        <v>1.163</v>
      </c>
      <c r="D21" s="1">
        <f t="shared" si="0"/>
        <v>1.9423903697334479</v>
      </c>
      <c r="E21" s="1">
        <f t="shared" si="1"/>
        <v>8.2536456265862164</v>
      </c>
      <c r="F21" s="1">
        <f t="shared" si="2"/>
        <v>1.9879271467803887</v>
      </c>
      <c r="G21" s="1">
        <f t="shared" si="3"/>
        <v>4.1518853645887743</v>
      </c>
    </row>
    <row r="22" spans="1:7" x14ac:dyDescent="0.25">
      <c r="A22" s="2" t="s">
        <v>73</v>
      </c>
      <c r="B22" s="2">
        <v>1.6060000000000001</v>
      </c>
      <c r="C22" s="2">
        <v>1.22</v>
      </c>
      <c r="D22" s="1">
        <f t="shared" si="0"/>
        <v>1.3163934426229509</v>
      </c>
      <c r="E22" s="1">
        <f t="shared" si="1"/>
        <v>6.1553853180315539</v>
      </c>
      <c r="F22" s="1">
        <f t="shared" si="2"/>
        <v>1.402004627263314</v>
      </c>
      <c r="G22" s="1">
        <f t="shared" si="3"/>
        <v>4.3904172627780458</v>
      </c>
    </row>
    <row r="23" spans="1:7" x14ac:dyDescent="0.25">
      <c r="A23" s="2" t="s">
        <v>73</v>
      </c>
      <c r="B23" s="2">
        <v>2.8410000000000002</v>
      </c>
      <c r="C23" s="2">
        <v>1.0940000000000001</v>
      </c>
      <c r="D23" s="1">
        <f t="shared" si="0"/>
        <v>2.5968921389396709</v>
      </c>
      <c r="E23" s="1">
        <f t="shared" si="1"/>
        <v>9.7642396133603722</v>
      </c>
      <c r="F23" s="1">
        <f t="shared" si="2"/>
        <v>2.3277354945410567</v>
      </c>
      <c r="G23" s="1">
        <f t="shared" si="3"/>
        <v>4.1947376049637972</v>
      </c>
    </row>
    <row r="24" spans="1:7" x14ac:dyDescent="0.25">
      <c r="A24" s="2" t="s">
        <v>73</v>
      </c>
      <c r="B24" s="2">
        <v>1.23</v>
      </c>
      <c r="C24" s="2">
        <v>0.93400000000000005</v>
      </c>
      <c r="D24" s="1">
        <f t="shared" si="0"/>
        <v>1.316916488222698</v>
      </c>
      <c r="E24" s="1">
        <f t="shared" si="1"/>
        <v>3.6091244722970264</v>
      </c>
      <c r="F24" s="1">
        <f t="shared" si="2"/>
        <v>0.62942152714347321</v>
      </c>
      <c r="G24" s="1">
        <f t="shared" si="3"/>
        <v>5.7340340561220531</v>
      </c>
    </row>
    <row r="25" spans="1:7" x14ac:dyDescent="0.25">
      <c r="A25" s="2" t="s">
        <v>73</v>
      </c>
      <c r="B25" s="2">
        <v>1.6439999999999999</v>
      </c>
      <c r="C25" s="2">
        <v>1.0349999999999999</v>
      </c>
      <c r="D25" s="1">
        <f t="shared" si="0"/>
        <v>1.5884057971014494</v>
      </c>
      <c r="E25" s="1">
        <f t="shared" si="1"/>
        <v>5.3455455637891767</v>
      </c>
      <c r="F25" s="1">
        <f t="shared" si="2"/>
        <v>1.0928982537134755</v>
      </c>
      <c r="G25" s="1">
        <f t="shared" si="3"/>
        <v>4.8911648871484203</v>
      </c>
    </row>
    <row r="26" spans="1:7" x14ac:dyDescent="0.25">
      <c r="A26" s="2" t="s">
        <v>73</v>
      </c>
      <c r="B26" s="2">
        <v>1.6930000000000001</v>
      </c>
      <c r="C26" s="2">
        <v>0.83799999999999997</v>
      </c>
      <c r="D26" s="1">
        <f t="shared" si="0"/>
        <v>2.0202863961813846</v>
      </c>
      <c r="E26" s="1">
        <f t="shared" si="1"/>
        <v>4.4570843117980612</v>
      </c>
      <c r="F26" s="1">
        <f t="shared" si="2"/>
        <v>0.77969533602033947</v>
      </c>
      <c r="G26" s="1">
        <f t="shared" si="3"/>
        <v>5.7164434695063919</v>
      </c>
    </row>
    <row r="27" spans="1:7" x14ac:dyDescent="0.25">
      <c r="A27" s="2" t="s">
        <v>73</v>
      </c>
      <c r="B27" s="2">
        <v>2.2250000000000001</v>
      </c>
      <c r="C27" s="2">
        <v>1.0960000000000001</v>
      </c>
      <c r="D27" s="1">
        <f t="shared" si="0"/>
        <v>2.0301094890510947</v>
      </c>
      <c r="E27" s="1">
        <f t="shared" si="1"/>
        <v>7.6610878450440705</v>
      </c>
      <c r="F27" s="1">
        <f t="shared" si="2"/>
        <v>1.7544706052397361</v>
      </c>
      <c r="G27" s="1">
        <f t="shared" si="3"/>
        <v>4.3666094046626887</v>
      </c>
    </row>
    <row r="28" spans="1:7" x14ac:dyDescent="0.25">
      <c r="A28" s="2" t="s">
        <v>73</v>
      </c>
      <c r="B28" s="2">
        <v>2.3140000000000001</v>
      </c>
      <c r="C28" s="2">
        <v>1.0660000000000001</v>
      </c>
      <c r="D28" s="1">
        <f t="shared" si="0"/>
        <v>2.1707317073170733</v>
      </c>
      <c r="E28" s="1">
        <f t="shared" si="1"/>
        <v>7.7494419968336299</v>
      </c>
      <c r="F28" s="1">
        <f t="shared" si="2"/>
        <v>1.7480941648962272</v>
      </c>
      <c r="G28" s="1">
        <f t="shared" si="3"/>
        <v>4.4330804097693806</v>
      </c>
    </row>
    <row r="29" spans="1:7" x14ac:dyDescent="0.25">
      <c r="A29" s="2" t="s">
        <v>73</v>
      </c>
      <c r="B29" s="2">
        <v>1.3440000000000001</v>
      </c>
      <c r="C29" s="2">
        <v>1.1379999999999999</v>
      </c>
      <c r="D29" s="1">
        <f t="shared" si="0"/>
        <v>1.1810193321616873</v>
      </c>
      <c r="E29" s="1">
        <f t="shared" si="1"/>
        <v>4.804977999071288</v>
      </c>
      <c r="F29" s="1">
        <f t="shared" si="2"/>
        <v>0.98118675612335104</v>
      </c>
      <c r="G29" s="1">
        <f t="shared" si="3"/>
        <v>4.8971084954873003</v>
      </c>
    </row>
    <row r="30" spans="1:7" x14ac:dyDescent="0.25">
      <c r="A30" s="2" t="s">
        <v>73</v>
      </c>
      <c r="B30" s="2">
        <v>2.58</v>
      </c>
      <c r="C30" s="2">
        <v>1.2230000000000001</v>
      </c>
      <c r="D30" s="1">
        <f t="shared" si="0"/>
        <v>2.1095666394112835</v>
      </c>
      <c r="E30" s="1">
        <f t="shared" si="1"/>
        <v>9.9127929635780188</v>
      </c>
      <c r="F30" s="1">
        <f t="shared" si="2"/>
        <v>2.5519329632580496</v>
      </c>
      <c r="G30" s="1">
        <f t="shared" si="3"/>
        <v>3.8844252989006294</v>
      </c>
    </row>
    <row r="31" spans="1:7" x14ac:dyDescent="0.25">
      <c r="A31" s="2" t="s">
        <v>73</v>
      </c>
      <c r="B31" s="2">
        <v>1.5309999999999999</v>
      </c>
      <c r="C31" s="2">
        <v>0.93600000000000005</v>
      </c>
      <c r="D31" s="1">
        <f t="shared" si="0"/>
        <v>1.6356837606837604</v>
      </c>
      <c r="E31" s="1">
        <f t="shared" si="1"/>
        <v>4.5019525380766314</v>
      </c>
      <c r="F31" s="1">
        <f t="shared" si="2"/>
        <v>0.83877462682965809</v>
      </c>
      <c r="G31" s="1">
        <f t="shared" si="3"/>
        <v>5.3672969997826447</v>
      </c>
    </row>
    <row r="32" spans="1:7" x14ac:dyDescent="0.25">
      <c r="A32" s="2" t="s">
        <v>73</v>
      </c>
      <c r="B32" s="2">
        <v>2.597</v>
      </c>
      <c r="C32" s="2">
        <v>1.1379999999999999</v>
      </c>
      <c r="D32" s="1">
        <f t="shared" si="0"/>
        <v>2.2820738137082603</v>
      </c>
      <c r="E32" s="1">
        <f t="shared" si="1"/>
        <v>9.2846189461221229</v>
      </c>
      <c r="F32" s="1">
        <f t="shared" si="2"/>
        <v>2.255644605559314</v>
      </c>
      <c r="G32" s="1">
        <f t="shared" si="3"/>
        <v>4.1161710152561426</v>
      </c>
    </row>
    <row r="33" spans="1:7" x14ac:dyDescent="0.25">
      <c r="A33" s="2" t="s">
        <v>73</v>
      </c>
      <c r="B33" s="2">
        <v>2.323</v>
      </c>
      <c r="C33" s="2">
        <v>1.139</v>
      </c>
      <c r="D33" s="1">
        <f t="shared" si="0"/>
        <v>2.0395083406496926</v>
      </c>
      <c r="E33" s="1">
        <f t="shared" si="1"/>
        <v>8.3123305773552723</v>
      </c>
      <c r="F33" s="1">
        <f t="shared" si="2"/>
        <v>1.980088628065455</v>
      </c>
      <c r="G33" s="1">
        <f t="shared" si="3"/>
        <v>4.1979588486786135</v>
      </c>
    </row>
    <row r="34" spans="1:7" x14ac:dyDescent="0.25">
      <c r="A34" s="2" t="s">
        <v>73</v>
      </c>
      <c r="B34" s="2">
        <v>2.056</v>
      </c>
      <c r="C34" s="2">
        <v>1.0780000000000001</v>
      </c>
      <c r="D34" s="1">
        <f t="shared" ref="D34:D65" si="4">B34/C34</f>
        <v>1.9072356215213357</v>
      </c>
      <c r="E34" s="1">
        <f t="shared" ref="E34:E65" si="5">((4*PI()*(C34/2)^2)+((PI()*C34)*(B34-C34)))</f>
        <v>6.9629254264515028</v>
      </c>
      <c r="F34" s="1">
        <f t="shared" ref="F34:F65" si="6">(((4/3)*PI()*(C34/2)^3)+(PI()*((C34/2)^2)*(B34-C34)))</f>
        <v>1.5485453580353408</v>
      </c>
      <c r="G34" s="1">
        <f t="shared" ref="G34:G65" si="7">E34/F34</f>
        <v>4.496429756042442</v>
      </c>
    </row>
    <row r="35" spans="1:7" x14ac:dyDescent="0.25">
      <c r="A35" s="2" t="s">
        <v>73</v>
      </c>
      <c r="B35" s="2">
        <v>2.3660000000000001</v>
      </c>
      <c r="C35" s="2">
        <v>1.2290000000000001</v>
      </c>
      <c r="D35" s="1">
        <f t="shared" si="4"/>
        <v>1.9251423921887714</v>
      </c>
      <c r="E35" s="1">
        <f t="shared" si="5"/>
        <v>9.1351671004055515</v>
      </c>
      <c r="F35" s="1">
        <f t="shared" si="6"/>
        <v>2.3207935133274282</v>
      </c>
      <c r="G35" s="1">
        <f t="shared" si="7"/>
        <v>3.9362257124323148</v>
      </c>
    </row>
    <row r="36" spans="1:7" x14ac:dyDescent="0.25">
      <c r="A36" s="2" t="s">
        <v>73</v>
      </c>
      <c r="B36" s="2">
        <v>2.4369999999999998</v>
      </c>
      <c r="C36" s="2">
        <v>1.173</v>
      </c>
      <c r="D36" s="1">
        <f t="shared" si="4"/>
        <v>2.0775788576300083</v>
      </c>
      <c r="E36" s="1">
        <f t="shared" si="5"/>
        <v>8.980559901144435</v>
      </c>
      <c r="F36" s="1">
        <f t="shared" si="6"/>
        <v>2.2110142161705784</v>
      </c>
      <c r="G36" s="1">
        <f t="shared" si="7"/>
        <v>4.06173774707724</v>
      </c>
    </row>
    <row r="37" spans="1:7" x14ac:dyDescent="0.25">
      <c r="A37" s="2" t="s">
        <v>73</v>
      </c>
      <c r="B37" s="2">
        <v>1.306</v>
      </c>
      <c r="C37" s="2">
        <v>1.2709999999999999</v>
      </c>
      <c r="D37" s="1">
        <f t="shared" si="4"/>
        <v>1.0275373721479151</v>
      </c>
      <c r="E37" s="1">
        <f t="shared" si="5"/>
        <v>5.2148113271026899</v>
      </c>
      <c r="F37" s="1">
        <f t="shared" si="6"/>
        <v>1.1194731173934842</v>
      </c>
      <c r="G37" s="1">
        <f t="shared" si="7"/>
        <v>4.6582729375802714</v>
      </c>
    </row>
    <row r="38" spans="1:7" x14ac:dyDescent="0.25">
      <c r="A38" s="2" t="s">
        <v>73</v>
      </c>
      <c r="B38" s="2">
        <v>1.8560000000000001</v>
      </c>
      <c r="C38" s="2">
        <v>1.071</v>
      </c>
      <c r="D38" s="1">
        <f t="shared" si="4"/>
        <v>1.7329598506069095</v>
      </c>
      <c r="E38" s="1">
        <f t="shared" si="5"/>
        <v>6.2447824785821044</v>
      </c>
      <c r="F38" s="1">
        <f t="shared" si="6"/>
        <v>1.3504249582176171</v>
      </c>
      <c r="G38" s="1">
        <f t="shared" si="7"/>
        <v>4.6243091410457886</v>
      </c>
    </row>
    <row r="39" spans="1:7" x14ac:dyDescent="0.25">
      <c r="A39" s="2" t="s">
        <v>73</v>
      </c>
      <c r="B39" s="2">
        <v>1.2969999999999999</v>
      </c>
      <c r="C39" s="2">
        <v>0.99299999999999999</v>
      </c>
      <c r="D39" s="1">
        <f t="shared" si="4"/>
        <v>1.3061430010070494</v>
      </c>
      <c r="E39" s="1">
        <f t="shared" si="5"/>
        <v>4.0461231520040197</v>
      </c>
      <c r="F39" s="1">
        <f t="shared" si="6"/>
        <v>0.7481100771168141</v>
      </c>
      <c r="G39" s="1">
        <f t="shared" si="7"/>
        <v>5.40845963149917</v>
      </c>
    </row>
    <row r="40" spans="1:7" x14ac:dyDescent="0.25">
      <c r="A40" s="2" t="s">
        <v>73</v>
      </c>
      <c r="B40" s="2">
        <v>2.165</v>
      </c>
      <c r="C40" s="2">
        <v>1.159</v>
      </c>
      <c r="D40" s="1">
        <f t="shared" si="4"/>
        <v>1.8679896462467644</v>
      </c>
      <c r="E40" s="1">
        <f t="shared" si="5"/>
        <v>7.8829942421303851</v>
      </c>
      <c r="F40" s="1">
        <f t="shared" si="6"/>
        <v>1.8765118854077354</v>
      </c>
      <c r="G40" s="1">
        <f t="shared" si="7"/>
        <v>4.2008762659222585</v>
      </c>
    </row>
    <row r="41" spans="1:7" x14ac:dyDescent="0.25">
      <c r="A41" s="2" t="s">
        <v>73</v>
      </c>
      <c r="B41" s="2">
        <v>1.88</v>
      </c>
      <c r="C41" s="2">
        <f>(1.319+0.939)/2</f>
        <v>1.129</v>
      </c>
      <c r="D41" s="1">
        <f t="shared" si="4"/>
        <v>1.6651904340124002</v>
      </c>
      <c r="E41" s="1">
        <f t="shared" si="5"/>
        <v>6.6680932390974075</v>
      </c>
      <c r="F41" s="1">
        <f t="shared" si="6"/>
        <v>1.5053217531547307</v>
      </c>
      <c r="G41" s="1">
        <f t="shared" si="7"/>
        <v>4.4296797180555991</v>
      </c>
    </row>
    <row r="42" spans="1:7" x14ac:dyDescent="0.25">
      <c r="A42" s="2" t="s">
        <v>73</v>
      </c>
      <c r="B42" s="2">
        <v>1.901</v>
      </c>
      <c r="C42" s="2">
        <v>1.1000000000000001</v>
      </c>
      <c r="D42" s="1">
        <f t="shared" si="4"/>
        <v>1.728181818181818</v>
      </c>
      <c r="E42" s="1">
        <f t="shared" si="5"/>
        <v>6.5693843979216169</v>
      </c>
      <c r="F42" s="1">
        <f t="shared" si="6"/>
        <v>1.4581257242677768</v>
      </c>
      <c r="G42" s="1">
        <f t="shared" si="7"/>
        <v>4.5053621156162977</v>
      </c>
    </row>
    <row r="43" spans="1:7" x14ac:dyDescent="0.25">
      <c r="A43" s="2" t="s">
        <v>73</v>
      </c>
      <c r="B43" s="2">
        <v>2.3210000000000002</v>
      </c>
      <c r="C43" s="2">
        <v>1.133</v>
      </c>
      <c r="D43" s="1">
        <f t="shared" si="4"/>
        <v>2.0485436893203883</v>
      </c>
      <c r="E43" s="1">
        <f t="shared" si="5"/>
        <v>8.2614242099965054</v>
      </c>
      <c r="F43" s="1">
        <f t="shared" si="6"/>
        <v>1.9592822369118488</v>
      </c>
      <c r="G43" s="1">
        <f t="shared" si="7"/>
        <v>4.2165564788755852</v>
      </c>
    </row>
    <row r="44" spans="1:7" x14ac:dyDescent="0.25">
      <c r="A44" s="2" t="s">
        <v>73</v>
      </c>
      <c r="B44" s="2">
        <v>1.33</v>
      </c>
      <c r="C44" s="2">
        <v>1.0640000000000001</v>
      </c>
      <c r="D44" s="1">
        <f t="shared" si="4"/>
        <v>1.25</v>
      </c>
      <c r="E44" s="1">
        <f t="shared" si="5"/>
        <v>4.4457305959479889</v>
      </c>
      <c r="F44" s="1">
        <f t="shared" si="6"/>
        <v>0.8672138482495878</v>
      </c>
      <c r="G44" s="1">
        <f t="shared" si="7"/>
        <v>5.126452494873547</v>
      </c>
    </row>
    <row r="45" spans="1:7" x14ac:dyDescent="0.25">
      <c r="A45" s="2" t="s">
        <v>73</v>
      </c>
      <c r="B45" s="2">
        <v>1.175</v>
      </c>
      <c r="C45" s="2">
        <v>1.0069999999999999</v>
      </c>
      <c r="D45" s="1">
        <f t="shared" si="4"/>
        <v>1.1668321747765642</v>
      </c>
      <c r="E45" s="1">
        <f t="shared" si="5"/>
        <v>3.7172109675437826</v>
      </c>
      <c r="F45" s="1">
        <f t="shared" si="6"/>
        <v>0.66847211182901911</v>
      </c>
      <c r="G45" s="1">
        <f t="shared" si="7"/>
        <v>5.5607569886095201</v>
      </c>
    </row>
    <row r="46" spans="1:7" x14ac:dyDescent="0.25">
      <c r="A46" s="2" t="s">
        <v>73</v>
      </c>
      <c r="B46" s="2">
        <v>1.573</v>
      </c>
      <c r="C46" s="2">
        <v>1.0660000000000001</v>
      </c>
      <c r="D46" s="1">
        <f t="shared" si="4"/>
        <v>1.475609756097561</v>
      </c>
      <c r="E46" s="1">
        <f t="shared" si="5"/>
        <v>5.2678791102071294</v>
      </c>
      <c r="F46" s="1">
        <f t="shared" si="6"/>
        <v>1.0867576556102652</v>
      </c>
      <c r="G46" s="1">
        <f t="shared" si="7"/>
        <v>4.8473356345936844</v>
      </c>
    </row>
    <row r="47" spans="1:7" x14ac:dyDescent="0.25">
      <c r="A47" s="2" t="s">
        <v>73</v>
      </c>
      <c r="B47" s="2">
        <v>1.8340000000000001</v>
      </c>
      <c r="C47" s="2">
        <v>1.0269999999999999</v>
      </c>
      <c r="D47" s="1">
        <f t="shared" si="4"/>
        <v>1.785783836416748</v>
      </c>
      <c r="E47" s="1">
        <f t="shared" si="5"/>
        <v>5.9172463117041394</v>
      </c>
      <c r="F47" s="1">
        <f t="shared" si="6"/>
        <v>1.2356701440606903</v>
      </c>
      <c r="G47" s="1">
        <f t="shared" si="7"/>
        <v>4.7886940864806649</v>
      </c>
    </row>
    <row r="48" spans="1:7" x14ac:dyDescent="0.25">
      <c r="A48" s="2" t="s">
        <v>73</v>
      </c>
      <c r="B48" s="2">
        <v>1.3280000000000001</v>
      </c>
      <c r="C48" s="2">
        <v>1.1759999999999999</v>
      </c>
      <c r="D48" s="1">
        <f t="shared" si="4"/>
        <v>1.1292517006802723</v>
      </c>
      <c r="E48" s="1">
        <f t="shared" si="5"/>
        <v>4.9063132117054797</v>
      </c>
      <c r="F48" s="1">
        <f t="shared" si="6"/>
        <v>1.0166708545556933</v>
      </c>
      <c r="G48" s="1">
        <f t="shared" si="7"/>
        <v>4.8258619687191118</v>
      </c>
    </row>
    <row r="49" spans="1:7" x14ac:dyDescent="0.25">
      <c r="A49" s="2" t="s">
        <v>73</v>
      </c>
      <c r="B49" s="2">
        <v>1.718</v>
      </c>
      <c r="C49" s="2">
        <v>1.32</v>
      </c>
      <c r="D49" s="1">
        <f t="shared" si="4"/>
        <v>1.3015151515151515</v>
      </c>
      <c r="E49" s="1">
        <f t="shared" si="5"/>
        <v>7.1243781561047896</v>
      </c>
      <c r="F49" s="1">
        <f t="shared" si="6"/>
        <v>1.7489145771569463</v>
      </c>
      <c r="G49" s="1">
        <f t="shared" si="7"/>
        <v>4.0735998482477358</v>
      </c>
    </row>
    <row r="50" spans="1:7" x14ac:dyDescent="0.25">
      <c r="A50" s="2" t="s">
        <v>73</v>
      </c>
      <c r="B50" s="2">
        <v>1.2210000000000001</v>
      </c>
      <c r="C50" s="2">
        <v>0.96899999999999997</v>
      </c>
      <c r="D50" s="1">
        <f t="shared" si="4"/>
        <v>1.2600619195046441</v>
      </c>
      <c r="E50" s="1">
        <f t="shared" si="5"/>
        <v>3.7169722065021107</v>
      </c>
      <c r="F50" s="1">
        <f t="shared" si="6"/>
        <v>0.66223750392184466</v>
      </c>
      <c r="G50" s="1">
        <f t="shared" si="7"/>
        <v>5.6127479710674573</v>
      </c>
    </row>
    <row r="51" spans="1:7" x14ac:dyDescent="0.25">
      <c r="A51" s="2" t="s">
        <v>73</v>
      </c>
      <c r="B51" s="2">
        <v>1.93</v>
      </c>
      <c r="C51" s="2">
        <f>(1.214+1.092)/2</f>
        <v>1.153</v>
      </c>
      <c r="D51" s="1">
        <f t="shared" si="4"/>
        <v>1.6738941890719861</v>
      </c>
      <c r="E51" s="1">
        <f t="shared" si="5"/>
        <v>6.9909547161068302</v>
      </c>
      <c r="F51" s="1">
        <f t="shared" si="6"/>
        <v>1.6138543498459086</v>
      </c>
      <c r="G51" s="1">
        <f t="shared" si="7"/>
        <v>4.3318374528496513</v>
      </c>
    </row>
    <row r="52" spans="1:7" x14ac:dyDescent="0.25">
      <c r="A52" s="2" t="s">
        <v>73</v>
      </c>
      <c r="B52" s="2">
        <v>1.306</v>
      </c>
      <c r="C52" s="2">
        <v>1.1060000000000001</v>
      </c>
      <c r="D52" s="1">
        <f t="shared" si="4"/>
        <v>1.1808318264014466</v>
      </c>
      <c r="E52" s="1">
        <f t="shared" si="5"/>
        <v>4.5378295261806265</v>
      </c>
      <c r="F52" s="1">
        <f t="shared" si="6"/>
        <v>0.90052172984607159</v>
      </c>
      <c r="G52" s="1">
        <f t="shared" si="7"/>
        <v>5.0391116347145655</v>
      </c>
    </row>
    <row r="53" spans="1:7" x14ac:dyDescent="0.25">
      <c r="A53" s="2" t="s">
        <v>73</v>
      </c>
      <c r="B53" s="2">
        <v>1.5389999999999999</v>
      </c>
      <c r="C53" s="2">
        <v>1.198</v>
      </c>
      <c r="D53" s="1">
        <f t="shared" si="4"/>
        <v>1.2846410684474123</v>
      </c>
      <c r="E53" s="1">
        <f t="shared" si="5"/>
        <v>5.7922234904618799</v>
      </c>
      <c r="F53" s="1">
        <f t="shared" si="6"/>
        <v>1.2846397721701983</v>
      </c>
      <c r="G53" s="1">
        <f t="shared" si="7"/>
        <v>4.5088308924741005</v>
      </c>
    </row>
    <row r="54" spans="1:7" x14ac:dyDescent="0.25">
      <c r="A54" s="2" t="s">
        <v>73</v>
      </c>
      <c r="B54" s="2">
        <v>1.1839999999999999</v>
      </c>
      <c r="C54" s="2">
        <v>1.038</v>
      </c>
      <c r="D54" s="1">
        <f t="shared" si="4"/>
        <v>1.140655105973025</v>
      </c>
      <c r="E54" s="1">
        <f t="shared" si="5"/>
        <v>3.8609922385206268</v>
      </c>
      <c r="F54" s="1">
        <f t="shared" si="6"/>
        <v>0.70913448748389696</v>
      </c>
      <c r="G54" s="1">
        <f t="shared" si="7"/>
        <v>5.4446544437853222</v>
      </c>
    </row>
    <row r="55" spans="1:7" x14ac:dyDescent="0.25">
      <c r="A55" s="2" t="s">
        <v>73</v>
      </c>
      <c r="B55" s="2">
        <v>2.62</v>
      </c>
      <c r="C55" s="2">
        <f>(1.197+0.885)/2</f>
        <v>1.0409999999999999</v>
      </c>
      <c r="D55" s="1">
        <f t="shared" si="4"/>
        <v>2.5168107588856872</v>
      </c>
      <c r="E55" s="1">
        <f t="shared" si="5"/>
        <v>8.5684426352538736</v>
      </c>
      <c r="F55" s="1">
        <f t="shared" si="6"/>
        <v>1.934598185538098</v>
      </c>
      <c r="G55" s="1">
        <f t="shared" si="7"/>
        <v>4.429055448984931</v>
      </c>
    </row>
    <row r="56" spans="1:7" x14ac:dyDescent="0.25">
      <c r="A56" s="2" t="s">
        <v>73</v>
      </c>
      <c r="B56" s="2">
        <v>1.6930000000000001</v>
      </c>
      <c r="C56" s="2">
        <v>1.331</v>
      </c>
      <c r="D56" s="1">
        <f t="shared" si="4"/>
        <v>1.2719759579263712</v>
      </c>
      <c r="E56" s="1">
        <f t="shared" si="5"/>
        <v>7.0792114785241287</v>
      </c>
      <c r="F56" s="1">
        <f t="shared" si="6"/>
        <v>1.7382983575126856</v>
      </c>
      <c r="G56" s="1">
        <f t="shared" si="7"/>
        <v>4.0724950627311785</v>
      </c>
    </row>
    <row r="57" spans="1:7" x14ac:dyDescent="0.25">
      <c r="A57" s="2" t="s">
        <v>73</v>
      </c>
      <c r="B57" s="2">
        <v>1.409</v>
      </c>
      <c r="C57" s="2">
        <v>1.177</v>
      </c>
      <c r="D57" s="1">
        <f t="shared" si="4"/>
        <v>1.1971112999150382</v>
      </c>
      <c r="E57" s="1">
        <f t="shared" si="5"/>
        <v>5.2099952655647375</v>
      </c>
      <c r="F57" s="1">
        <f t="shared" si="6"/>
        <v>1.1061687665062441</v>
      </c>
      <c r="G57" s="1">
        <f t="shared" si="7"/>
        <v>4.7099460980263794</v>
      </c>
    </row>
    <row r="58" spans="1:7" x14ac:dyDescent="0.25">
      <c r="A58" s="2" t="s">
        <v>73</v>
      </c>
      <c r="B58" s="2">
        <v>1.71</v>
      </c>
      <c r="C58" s="2">
        <v>1.107</v>
      </c>
      <c r="D58" s="1">
        <f t="shared" si="4"/>
        <v>1.5447154471544715</v>
      </c>
      <c r="E58" s="1">
        <f t="shared" si="5"/>
        <v>5.9469406454658706</v>
      </c>
      <c r="F58" s="1">
        <f t="shared" si="6"/>
        <v>1.2906660932698382</v>
      </c>
      <c r="G58" s="1">
        <f t="shared" si="7"/>
        <v>4.6076523405055081</v>
      </c>
    </row>
    <row r="59" spans="1:7" x14ac:dyDescent="0.25">
      <c r="A59" s="2" t="s">
        <v>73</v>
      </c>
      <c r="B59" s="2">
        <v>1.2569999999999999</v>
      </c>
      <c r="C59" s="2">
        <v>1.0369999999999999</v>
      </c>
      <c r="D59" s="1">
        <f t="shared" si="4"/>
        <v>1.2121504339440694</v>
      </c>
      <c r="E59" s="1">
        <f t="shared" si="5"/>
        <v>4.0950942982881768</v>
      </c>
      <c r="F59" s="1">
        <f t="shared" si="6"/>
        <v>0.76970560597627347</v>
      </c>
      <c r="G59" s="1">
        <f t="shared" si="7"/>
        <v>5.3203384079476352</v>
      </c>
    </row>
    <row r="60" spans="1:7" x14ac:dyDescent="0.25">
      <c r="A60" s="2" t="s">
        <v>73</v>
      </c>
      <c r="B60" s="2">
        <v>1.3089999999999999</v>
      </c>
      <c r="C60" s="2">
        <v>1.145</v>
      </c>
      <c r="D60" s="1">
        <f t="shared" si="4"/>
        <v>1.1432314410480349</v>
      </c>
      <c r="E60" s="1">
        <f t="shared" si="5"/>
        <v>4.7086347771636499</v>
      </c>
      <c r="F60" s="1">
        <f t="shared" si="6"/>
        <v>0.95485345892725482</v>
      </c>
      <c r="G60" s="1">
        <f t="shared" si="7"/>
        <v>4.9312643035860599</v>
      </c>
    </row>
    <row r="61" spans="1:7" x14ac:dyDescent="0.25">
      <c r="A61" s="2" t="s">
        <v>73</v>
      </c>
      <c r="B61" s="2">
        <v>1.2070000000000001</v>
      </c>
      <c r="C61" s="2">
        <v>1.107</v>
      </c>
      <c r="D61" s="1">
        <f t="shared" si="4"/>
        <v>1.0903342366757001</v>
      </c>
      <c r="E61" s="1">
        <f t="shared" si="5"/>
        <v>4.1976358825013484</v>
      </c>
      <c r="F61" s="1">
        <f t="shared" si="6"/>
        <v>0.8065460001194068</v>
      </c>
      <c r="G61" s="1">
        <f t="shared" si="7"/>
        <v>5.2044593636071603</v>
      </c>
    </row>
    <row r="62" spans="1:7" x14ac:dyDescent="0.25">
      <c r="A62" s="2" t="s">
        <v>73</v>
      </c>
      <c r="B62" s="2">
        <v>1.1499999999999999</v>
      </c>
      <c r="C62" s="2">
        <v>0.81699999999999995</v>
      </c>
      <c r="D62" s="1">
        <f t="shared" si="4"/>
        <v>1.4075887392900857</v>
      </c>
      <c r="E62" s="1">
        <f t="shared" si="5"/>
        <v>2.9516833776802898</v>
      </c>
      <c r="F62" s="1">
        <f t="shared" si="6"/>
        <v>0.46011204104450065</v>
      </c>
      <c r="G62" s="1">
        <f t="shared" si="7"/>
        <v>6.4151404753061261</v>
      </c>
    </row>
    <row r="63" spans="1:7" x14ac:dyDescent="0.25">
      <c r="A63" s="2" t="s">
        <v>73</v>
      </c>
      <c r="B63" s="2">
        <v>2.5569999999999999</v>
      </c>
      <c r="C63" s="2">
        <v>1.1160000000000001</v>
      </c>
      <c r="D63" s="1">
        <f t="shared" si="4"/>
        <v>2.2912186379928312</v>
      </c>
      <c r="E63" s="1">
        <f t="shared" si="5"/>
        <v>8.9648864953956782</v>
      </c>
      <c r="F63" s="1">
        <f t="shared" si="6"/>
        <v>2.1373207981582465</v>
      </c>
      <c r="G63" s="1">
        <f t="shared" si="7"/>
        <v>4.1944505958678837</v>
      </c>
    </row>
    <row r="64" spans="1:7" x14ac:dyDescent="0.25">
      <c r="A64" s="2" t="s">
        <v>73</v>
      </c>
      <c r="B64" s="2">
        <v>2.3740000000000001</v>
      </c>
      <c r="C64" s="2">
        <v>1.228</v>
      </c>
      <c r="D64" s="1">
        <f t="shared" si="4"/>
        <v>1.9332247557003259</v>
      </c>
      <c r="E64" s="1">
        <f t="shared" si="5"/>
        <v>9.1585970984160241</v>
      </c>
      <c r="F64" s="1">
        <f t="shared" si="6"/>
        <v>2.3268880635363187</v>
      </c>
      <c r="G64" s="1">
        <f t="shared" si="7"/>
        <v>3.935985250832017</v>
      </c>
    </row>
    <row r="65" spans="1:7" x14ac:dyDescent="0.25">
      <c r="A65" s="2" t="s">
        <v>73</v>
      </c>
      <c r="B65" s="2">
        <v>2.548</v>
      </c>
      <c r="C65" s="2">
        <v>1.1559999999999999</v>
      </c>
      <c r="D65" s="1">
        <f t="shared" si="4"/>
        <v>2.2041522491349483</v>
      </c>
      <c r="E65" s="1">
        <f t="shared" si="5"/>
        <v>9.2535234620368918</v>
      </c>
      <c r="F65" s="1">
        <f t="shared" si="6"/>
        <v>2.269839430150439</v>
      </c>
      <c r="G65" s="1">
        <f t="shared" si="7"/>
        <v>4.0767304238007673</v>
      </c>
    </row>
    <row r="66" spans="1:7" x14ac:dyDescent="0.25">
      <c r="A66" s="2" t="s">
        <v>73</v>
      </c>
      <c r="B66" s="2">
        <v>1.923</v>
      </c>
      <c r="C66" s="2">
        <v>1.2270000000000001</v>
      </c>
      <c r="D66" s="1">
        <f t="shared" ref="D66:D88" si="8">B66/C66</f>
        <v>1.5672371638141809</v>
      </c>
      <c r="E66" s="1">
        <f t="shared" ref="E66:E88" si="9">((4*PI()*(C66/2)^2)+((PI()*C66)*(B66-C66)))</f>
        <v>7.4126538395908428</v>
      </c>
      <c r="F66" s="1">
        <f t="shared" ref="F66:F88" si="10">(((4/3)*PI()*(C66/2)^3)+(PI()*((C66/2)^2)*(B66-C66)))</f>
        <v>1.7902137232739779</v>
      </c>
      <c r="G66" s="1">
        <f t="shared" ref="G66:G88" si="11">E66/F66</f>
        <v>4.1406530087560922</v>
      </c>
    </row>
    <row r="67" spans="1:7" x14ac:dyDescent="0.25">
      <c r="A67" s="2" t="s">
        <v>73</v>
      </c>
      <c r="B67" s="2">
        <v>1.677</v>
      </c>
      <c r="C67" s="2">
        <v>1.2709999999999999</v>
      </c>
      <c r="D67" s="1">
        <f t="shared" si="8"/>
        <v>1.3194335169158145</v>
      </c>
      <c r="E67" s="1">
        <f t="shared" si="9"/>
        <v>6.6962010685690743</v>
      </c>
      <c r="F67" s="1">
        <f t="shared" si="10"/>
        <v>1.5901847077444278</v>
      </c>
      <c r="G67" s="1">
        <f t="shared" si="11"/>
        <v>4.2109580327100451</v>
      </c>
    </row>
    <row r="68" spans="1:7" x14ac:dyDescent="0.25">
      <c r="A68" s="2" t="s">
        <v>73</v>
      </c>
      <c r="B68" s="2">
        <v>2.3010000000000002</v>
      </c>
      <c r="C68" s="2">
        <v>1.1140000000000001</v>
      </c>
      <c r="D68" s="1">
        <f t="shared" si="8"/>
        <v>2.0655296229802511</v>
      </c>
      <c r="E68" s="1">
        <f t="shared" si="9"/>
        <v>8.0528884312438684</v>
      </c>
      <c r="F68" s="1">
        <f t="shared" si="10"/>
        <v>1.8807997478312481</v>
      </c>
      <c r="G68" s="1">
        <f t="shared" si="11"/>
        <v>4.2816298973506672</v>
      </c>
    </row>
    <row r="69" spans="1:7" x14ac:dyDescent="0.25">
      <c r="A69" s="2" t="s">
        <v>73</v>
      </c>
      <c r="B69" s="2">
        <v>1.2150000000000001</v>
      </c>
      <c r="C69" s="2">
        <v>0.93799999999999994</v>
      </c>
      <c r="D69" s="1">
        <f t="shared" si="8"/>
        <v>1.295309168443497</v>
      </c>
      <c r="E69" s="1">
        <f t="shared" si="9"/>
        <v>3.5803788995166794</v>
      </c>
      <c r="F69" s="1">
        <f t="shared" si="10"/>
        <v>0.62353747385254921</v>
      </c>
      <c r="G69" s="1">
        <f t="shared" si="11"/>
        <v>5.7420428597421367</v>
      </c>
    </row>
    <row r="70" spans="1:7" x14ac:dyDescent="0.25">
      <c r="A70" s="2" t="s">
        <v>73</v>
      </c>
      <c r="B70" s="2">
        <v>1.5640000000000001</v>
      </c>
      <c r="C70" s="2">
        <v>1.302</v>
      </c>
      <c r="D70" s="1">
        <f t="shared" si="8"/>
        <v>1.2012288786482335</v>
      </c>
      <c r="E70" s="1">
        <f t="shared" si="9"/>
        <v>6.3973130850991966</v>
      </c>
      <c r="F70" s="1">
        <f t="shared" si="10"/>
        <v>1.5044934222479289</v>
      </c>
      <c r="G70" s="1">
        <f t="shared" si="11"/>
        <v>4.2521376235335699</v>
      </c>
    </row>
    <row r="71" spans="1:7" x14ac:dyDescent="0.25">
      <c r="A71" s="2" t="s">
        <v>73</v>
      </c>
      <c r="B71" s="2">
        <v>1.621</v>
      </c>
      <c r="C71" s="2">
        <v>1.048</v>
      </c>
      <c r="D71" s="1">
        <f t="shared" si="8"/>
        <v>1.5467557251908397</v>
      </c>
      <c r="E71" s="1">
        <f t="shared" si="9"/>
        <v>5.3369627326595701</v>
      </c>
      <c r="F71" s="1">
        <f t="shared" si="10"/>
        <v>1.0969472260282171</v>
      </c>
      <c r="G71" s="1">
        <f t="shared" si="11"/>
        <v>4.8652866847418288</v>
      </c>
    </row>
    <row r="72" spans="1:7" x14ac:dyDescent="0.25">
      <c r="A72" s="2" t="s">
        <v>73</v>
      </c>
      <c r="B72" s="2">
        <v>2.1880000000000002</v>
      </c>
      <c r="C72" s="2">
        <v>1.226</v>
      </c>
      <c r="D72" s="1">
        <f t="shared" si="8"/>
        <v>1.7846655791190866</v>
      </c>
      <c r="E72" s="1">
        <f t="shared" si="9"/>
        <v>8.4272845941427761</v>
      </c>
      <c r="F72" s="1">
        <f t="shared" si="10"/>
        <v>2.1005263623740422</v>
      </c>
      <c r="G72" s="1">
        <f t="shared" si="11"/>
        <v>4.0119870643366502</v>
      </c>
    </row>
    <row r="73" spans="1:7" x14ac:dyDescent="0.25">
      <c r="A73" s="2" t="s">
        <v>73</v>
      </c>
      <c r="B73" s="2">
        <v>2.2829999999999999</v>
      </c>
      <c r="C73" s="2">
        <v>0.90400000000000003</v>
      </c>
      <c r="D73" s="1">
        <f t="shared" si="8"/>
        <v>2.5254424778761062</v>
      </c>
      <c r="E73" s="1">
        <f t="shared" si="9"/>
        <v>6.4837194494435302</v>
      </c>
      <c r="F73" s="1">
        <f t="shared" si="10"/>
        <v>1.2719128253305363</v>
      </c>
      <c r="G73" s="1">
        <f t="shared" si="11"/>
        <v>5.0976130756119895</v>
      </c>
    </row>
    <row r="74" spans="1:7" x14ac:dyDescent="0.25">
      <c r="A74" s="2" t="s">
        <v>73</v>
      </c>
      <c r="B74" s="2">
        <v>1.9350000000000001</v>
      </c>
      <c r="C74" s="2">
        <v>1.1859999999999999</v>
      </c>
      <c r="D74" s="1">
        <f t="shared" si="8"/>
        <v>1.6315345699831367</v>
      </c>
      <c r="E74" s="1">
        <f t="shared" si="9"/>
        <v>7.2096723966497525</v>
      </c>
      <c r="F74" s="1">
        <f t="shared" si="10"/>
        <v>1.7009281431933028</v>
      </c>
      <c r="G74" s="1">
        <f t="shared" si="11"/>
        <v>4.2386695907767136</v>
      </c>
    </row>
    <row r="75" spans="1:7" x14ac:dyDescent="0.25">
      <c r="A75" s="2" t="s">
        <v>73</v>
      </c>
      <c r="B75" s="2">
        <v>1.2549999999999999</v>
      </c>
      <c r="C75" s="2">
        <v>1.2390000000000001</v>
      </c>
      <c r="D75" s="1">
        <f t="shared" si="8"/>
        <v>1.012913640032284</v>
      </c>
      <c r="E75" s="1">
        <f t="shared" si="9"/>
        <v>4.8850037887361806</v>
      </c>
      <c r="F75" s="1">
        <f t="shared" si="10"/>
        <v>1.0151835821819832</v>
      </c>
      <c r="G75" s="1">
        <f t="shared" si="11"/>
        <v>4.8119412828137005</v>
      </c>
    </row>
    <row r="76" spans="1:7" x14ac:dyDescent="0.25">
      <c r="A76" s="2" t="s">
        <v>73</v>
      </c>
      <c r="B76" s="2">
        <v>1.4690000000000001</v>
      </c>
      <c r="C76" s="2">
        <v>1.1379999999999999</v>
      </c>
      <c r="D76" s="1">
        <f t="shared" si="8"/>
        <v>1.2908611599297015</v>
      </c>
      <c r="E76" s="1">
        <f t="shared" si="9"/>
        <v>5.2518695540444362</v>
      </c>
      <c r="F76" s="1">
        <f t="shared" si="10"/>
        <v>1.1083274035132116</v>
      </c>
      <c r="G76" s="1">
        <f t="shared" si="11"/>
        <v>4.7385542732200721</v>
      </c>
    </row>
    <row r="77" spans="1:7" x14ac:dyDescent="0.25">
      <c r="A77" s="2" t="s">
        <v>73</v>
      </c>
      <c r="B77" s="2">
        <v>1.927</v>
      </c>
      <c r="C77" s="2">
        <v>1.073</v>
      </c>
      <c r="D77" s="1">
        <f t="shared" si="8"/>
        <v>1.7958993476234857</v>
      </c>
      <c r="E77" s="1">
        <f t="shared" si="9"/>
        <v>6.4957800236406609</v>
      </c>
      <c r="F77" s="1">
        <f t="shared" si="10"/>
        <v>1.4190723063892556</v>
      </c>
      <c r="G77" s="1">
        <f t="shared" si="11"/>
        <v>4.577483468878893</v>
      </c>
    </row>
    <row r="78" spans="1:7" x14ac:dyDescent="0.25">
      <c r="A78" s="2" t="s">
        <v>73</v>
      </c>
      <c r="B78" s="2">
        <v>2.3639999999999999</v>
      </c>
      <c r="C78" s="2">
        <v>0.89900000000000002</v>
      </c>
      <c r="D78" s="1">
        <f t="shared" si="8"/>
        <v>2.6295884315906561</v>
      </c>
      <c r="E78" s="1">
        <f t="shared" si="9"/>
        <v>6.6766258047445577</v>
      </c>
      <c r="F78" s="1">
        <f t="shared" si="10"/>
        <v>1.3103553618265638</v>
      </c>
      <c r="G78" s="1">
        <f t="shared" si="11"/>
        <v>5.0952787306778413</v>
      </c>
    </row>
    <row r="79" spans="1:7" x14ac:dyDescent="0.25">
      <c r="A79" s="2" t="s">
        <v>73</v>
      </c>
      <c r="B79" s="2">
        <v>2.2149999999999999</v>
      </c>
      <c r="C79" s="2">
        <v>1.1759999999999999</v>
      </c>
      <c r="D79" s="1">
        <f t="shared" si="8"/>
        <v>1.8835034013605443</v>
      </c>
      <c r="E79" s="1">
        <f t="shared" si="9"/>
        <v>8.183346207776836</v>
      </c>
      <c r="F79" s="1">
        <f t="shared" si="10"/>
        <v>1.9801185554006717</v>
      </c>
      <c r="G79" s="1">
        <f t="shared" si="11"/>
        <v>4.1327556804400318</v>
      </c>
    </row>
    <row r="80" spans="1:7" x14ac:dyDescent="0.25">
      <c r="A80" s="2" t="s">
        <v>73</v>
      </c>
      <c r="B80" s="2">
        <v>1.2729999999999999</v>
      </c>
      <c r="C80" s="2">
        <v>0.84599999999999997</v>
      </c>
      <c r="D80" s="1">
        <f t="shared" si="8"/>
        <v>1.5047281323877069</v>
      </c>
      <c r="E80" s="1">
        <f t="shared" si="9"/>
        <v>3.3833633410247557</v>
      </c>
      <c r="F80" s="1">
        <f t="shared" si="10"/>
        <v>0.55706293362694048</v>
      </c>
      <c r="G80" s="1">
        <f t="shared" si="11"/>
        <v>6.0735747018676358</v>
      </c>
    </row>
    <row r="81" spans="1:7" x14ac:dyDescent="0.25">
      <c r="A81" s="2" t="s">
        <v>73</v>
      </c>
      <c r="B81" s="2">
        <v>1.601</v>
      </c>
      <c r="C81" s="2">
        <v>1.0149999999999999</v>
      </c>
      <c r="D81" s="1">
        <f t="shared" si="8"/>
        <v>1.5773399014778327</v>
      </c>
      <c r="E81" s="1">
        <f t="shared" si="9"/>
        <v>5.105135185973217</v>
      </c>
      <c r="F81" s="1">
        <f t="shared" si="10"/>
        <v>1.0216700950308943</v>
      </c>
      <c r="G81" s="1">
        <f t="shared" si="11"/>
        <v>4.996852908588699</v>
      </c>
    </row>
    <row r="82" spans="1:7" x14ac:dyDescent="0.25">
      <c r="A82" s="2" t="s">
        <v>73</v>
      </c>
      <c r="B82" s="2">
        <v>2.09</v>
      </c>
      <c r="C82" s="2">
        <v>1.1930000000000001</v>
      </c>
      <c r="D82" s="1">
        <f t="shared" si="8"/>
        <v>1.7518860016764457</v>
      </c>
      <c r="E82" s="1">
        <f t="shared" si="9"/>
        <v>7.8331528746811827</v>
      </c>
      <c r="F82" s="1">
        <f t="shared" si="10"/>
        <v>1.8917192246289609</v>
      </c>
      <c r="G82" s="1">
        <f t="shared" si="11"/>
        <v>4.1407587197394822</v>
      </c>
    </row>
    <row r="83" spans="1:7" x14ac:dyDescent="0.25">
      <c r="A83" s="2" t="s">
        <v>73</v>
      </c>
      <c r="B83" s="2">
        <v>1.9930000000000001</v>
      </c>
      <c r="C83" s="2">
        <v>1.0049999999999999</v>
      </c>
      <c r="D83" s="1">
        <f t="shared" si="8"/>
        <v>1.9830845771144281</v>
      </c>
      <c r="E83" s="1">
        <f t="shared" si="9"/>
        <v>6.2925001293974798</v>
      </c>
      <c r="F83" s="1">
        <f t="shared" si="10"/>
        <v>1.3152446112159715</v>
      </c>
      <c r="G83" s="1">
        <f t="shared" si="11"/>
        <v>4.7842812475619496</v>
      </c>
    </row>
    <row r="84" spans="1:7" x14ac:dyDescent="0.25">
      <c r="A84" s="2" t="s">
        <v>73</v>
      </c>
      <c r="B84" s="2">
        <v>1.948</v>
      </c>
      <c r="C84" s="2">
        <f>(0.892+0.421)/2</f>
        <v>0.65649999999999997</v>
      </c>
      <c r="D84" s="1">
        <f t="shared" si="8"/>
        <v>2.9672505712109674</v>
      </c>
      <c r="E84" s="1">
        <f t="shared" si="9"/>
        <v>4.0176634641551505</v>
      </c>
      <c r="F84" s="1">
        <f t="shared" si="10"/>
        <v>0.58532381858017313</v>
      </c>
      <c r="G84" s="1">
        <f t="shared" si="11"/>
        <v>6.8640013213554916</v>
      </c>
    </row>
    <row r="85" spans="1:7" x14ac:dyDescent="0.25">
      <c r="A85" s="2" t="s">
        <v>73</v>
      </c>
      <c r="B85" s="2">
        <v>2.2200000000000002</v>
      </c>
      <c r="C85" s="2">
        <v>1.18</v>
      </c>
      <c r="D85" s="1">
        <f t="shared" si="8"/>
        <v>1.8813559322033901</v>
      </c>
      <c r="E85" s="1">
        <f t="shared" si="9"/>
        <v>8.2297161153438232</v>
      </c>
      <c r="F85" s="1">
        <f t="shared" si="10"/>
        <v>1.9976214822920153</v>
      </c>
      <c r="G85" s="1">
        <f t="shared" si="11"/>
        <v>4.1197575157738475</v>
      </c>
    </row>
    <row r="86" spans="1:7" x14ac:dyDescent="0.25">
      <c r="A86" s="2" t="s">
        <v>73</v>
      </c>
      <c r="B86" s="2">
        <v>1.022</v>
      </c>
      <c r="C86" s="2">
        <v>0.92400000000000004</v>
      </c>
      <c r="D86" s="1">
        <f t="shared" si="8"/>
        <v>1.106060606060606</v>
      </c>
      <c r="E86" s="1">
        <f t="shared" si="9"/>
        <v>2.9666939073791423</v>
      </c>
      <c r="F86" s="1">
        <f t="shared" si="10"/>
        <v>0.47877562907991339</v>
      </c>
      <c r="G86" s="1">
        <f t="shared" si="11"/>
        <v>6.196417961123843</v>
      </c>
    </row>
    <row r="87" spans="1:7" x14ac:dyDescent="0.25">
      <c r="A87" s="2" t="s">
        <v>73</v>
      </c>
      <c r="B87" s="2">
        <v>1.341</v>
      </c>
      <c r="C87" s="2">
        <v>1.1599999999999999</v>
      </c>
      <c r="D87" s="1">
        <f t="shared" si="8"/>
        <v>1.1560344827586206</v>
      </c>
      <c r="E87" s="1">
        <f t="shared" si="9"/>
        <v>4.8869358682181385</v>
      </c>
      <c r="F87" s="1">
        <f t="shared" si="10"/>
        <v>1.0085697845651189</v>
      </c>
      <c r="G87" s="1">
        <f t="shared" si="11"/>
        <v>4.8454117335324662</v>
      </c>
    </row>
    <row r="88" spans="1:7" x14ac:dyDescent="0.25">
      <c r="A88" s="2" t="s">
        <v>73</v>
      </c>
      <c r="B88" s="2">
        <v>1.9119999999999999</v>
      </c>
      <c r="C88" s="2">
        <v>1.157</v>
      </c>
      <c r="D88" s="1">
        <f t="shared" si="8"/>
        <v>1.6525496974935177</v>
      </c>
      <c r="E88" s="1">
        <f t="shared" si="9"/>
        <v>6.9497810027888827</v>
      </c>
      <c r="F88" s="1">
        <f t="shared" si="10"/>
        <v>1.6047448406563034</v>
      </c>
      <c r="G88" s="1">
        <f t="shared" si="11"/>
        <v>4.3307701179126914</v>
      </c>
    </row>
    <row r="89" spans="1:7" x14ac:dyDescent="0.25">
      <c r="F89" s="1"/>
      <c r="G89" s="1"/>
    </row>
    <row r="90" spans="1:7" ht="14.25" customHeight="1" x14ac:dyDescent="0.25">
      <c r="F90" s="1"/>
      <c r="G90" s="1"/>
    </row>
    <row r="91" spans="1:7" ht="14.25" customHeight="1" x14ac:dyDescent="0.25">
      <c r="F91" s="1"/>
      <c r="G91" s="1"/>
    </row>
    <row r="92" spans="1:7" ht="14.25" customHeight="1" x14ac:dyDescent="0.25">
      <c r="F92" s="1"/>
      <c r="G92" s="1"/>
    </row>
    <row r="93" spans="1:7" x14ac:dyDescent="0.25">
      <c r="D93" s="2"/>
    </row>
    <row r="94" spans="1:7" x14ac:dyDescent="0.25">
      <c r="D94" s="2"/>
    </row>
    <row r="95" spans="1:7" x14ac:dyDescent="0.25">
      <c r="D95" s="2"/>
    </row>
    <row r="96" spans="1:7" x14ac:dyDescent="0.25">
      <c r="D96" s="2"/>
    </row>
    <row r="97" spans="1:7" s="2" customFormat="1" x14ac:dyDescent="0.25"/>
    <row r="98" spans="1:7" s="2" customFormat="1" x14ac:dyDescent="0.25"/>
    <row r="99" spans="1:7" s="2" customFormat="1" x14ac:dyDescent="0.25"/>
    <row r="100" spans="1:7" s="2" customFormat="1" x14ac:dyDescent="0.25"/>
    <row r="101" spans="1:7" s="2" customFormat="1" x14ac:dyDescent="0.25"/>
    <row r="102" spans="1:7" s="2" customFormat="1" x14ac:dyDescent="0.25"/>
    <row r="103" spans="1:7" s="2" customFormat="1" x14ac:dyDescent="0.25"/>
    <row r="104" spans="1:7" s="2" customFormat="1" x14ac:dyDescent="0.25"/>
    <row r="105" spans="1:7" s="2" customFormat="1" x14ac:dyDescent="0.25">
      <c r="A105" s="2" t="s">
        <v>7</v>
      </c>
      <c r="B105" s="2">
        <f t="shared" ref="B105:G105" si="12">COUNT(B1:B103)</f>
        <v>87</v>
      </c>
      <c r="C105" s="2">
        <f t="shared" si="12"/>
        <v>87</v>
      </c>
      <c r="D105" s="2">
        <f t="shared" si="12"/>
        <v>87</v>
      </c>
      <c r="E105" s="2">
        <f t="shared" si="12"/>
        <v>87</v>
      </c>
      <c r="F105" s="2">
        <f t="shared" si="12"/>
        <v>87</v>
      </c>
      <c r="G105" s="2">
        <f t="shared" si="12"/>
        <v>87</v>
      </c>
    </row>
    <row r="106" spans="1:7" s="2" customFormat="1" x14ac:dyDescent="0.25">
      <c r="A106" s="2" t="s">
        <v>8</v>
      </c>
      <c r="B106" s="2">
        <f t="shared" ref="B106:G106" si="13">AVERAGE(B2:B103)</f>
        <v>1.857459770114942</v>
      </c>
      <c r="C106" s="2">
        <f t="shared" si="13"/>
        <v>1.0996666666666668</v>
      </c>
      <c r="D106" s="2">
        <f t="shared" si="13"/>
        <v>1.7047211134522784</v>
      </c>
      <c r="E106" s="2">
        <f t="shared" si="13"/>
        <v>6.4436961368009644</v>
      </c>
      <c r="F106" s="2">
        <f t="shared" si="13"/>
        <v>1.4386478779062939</v>
      </c>
      <c r="G106" s="2">
        <f t="shared" si="13"/>
        <v>4.6765617678234772</v>
      </c>
    </row>
    <row r="107" spans="1:7" s="2" customFormat="1" x14ac:dyDescent="0.25">
      <c r="A107" s="2" t="s">
        <v>9</v>
      </c>
      <c r="B107" s="2">
        <f t="shared" ref="B107:G107" si="14">_xlfn.STDEV.S(B2:B103)</f>
        <v>0.46159845644309427</v>
      </c>
      <c r="C107" s="2">
        <f t="shared" si="14"/>
        <v>0.12363279431225699</v>
      </c>
      <c r="D107" s="2">
        <f t="shared" si="14"/>
        <v>0.45291420029570778</v>
      </c>
      <c r="E107" s="2">
        <f t="shared" si="14"/>
        <v>1.8056309301939522</v>
      </c>
      <c r="F107" s="2">
        <f t="shared" si="14"/>
        <v>0.53141425825995314</v>
      </c>
      <c r="G107" s="2">
        <f t="shared" si="14"/>
        <v>0.60671699975981697</v>
      </c>
    </row>
    <row r="108" spans="1:7" s="2" customFormat="1" x14ac:dyDescent="0.25"/>
    <row r="109" spans="1:7" s="2" customFormat="1" x14ac:dyDescent="0.25"/>
    <row r="110" spans="1:7" s="2" customFormat="1" x14ac:dyDescent="0.25"/>
    <row r="111" spans="1:7" s="2" customFormat="1" x14ac:dyDescent="0.25"/>
    <row r="112" spans="1:7" s="2" customFormat="1" x14ac:dyDescent="0.25"/>
    <row r="113" spans="4:4" x14ac:dyDescent="0.25">
      <c r="D113" s="2"/>
    </row>
    <row r="114" spans="4:4" x14ac:dyDescent="0.25">
      <c r="D114" s="2"/>
    </row>
    <row r="115" spans="4:4" x14ac:dyDescent="0.25">
      <c r="D115" s="2"/>
    </row>
    <row r="116" spans="4:4" x14ac:dyDescent="0.25">
      <c r="D116" s="2"/>
    </row>
    <row r="117" spans="4:4" x14ac:dyDescent="0.25">
      <c r="D117" s="2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  <row r="133" spans="4:5" s="2" customFormat="1" x14ac:dyDescent="0.25">
      <c r="D133" s="1"/>
      <c r="E133" s="1"/>
    </row>
    <row r="134" spans="4:5" s="2" customFormat="1" x14ac:dyDescent="0.25">
      <c r="D134" s="1"/>
      <c r="E134" s="1"/>
    </row>
    <row r="135" spans="4:5" s="2" customFormat="1" x14ac:dyDescent="0.25">
      <c r="D135" s="1"/>
      <c r="E135" s="1"/>
    </row>
    <row r="136" spans="4:5" s="2" customFormat="1" x14ac:dyDescent="0.25">
      <c r="D136" s="1"/>
      <c r="E136" s="1"/>
    </row>
    <row r="137" spans="4:5" s="2" customFormat="1" x14ac:dyDescent="0.25">
      <c r="D137" s="1"/>
      <c r="E137" s="1"/>
    </row>
    <row r="138" spans="4:5" s="2" customFormat="1" x14ac:dyDescent="0.25">
      <c r="D138" s="1"/>
      <c r="E138" s="1"/>
    </row>
    <row r="139" spans="4:5" s="2" customFormat="1" x14ac:dyDescent="0.25">
      <c r="D139" s="1"/>
      <c r="E139" s="1"/>
    </row>
    <row r="140" spans="4:5" s="2" customFormat="1" x14ac:dyDescent="0.25">
      <c r="D140" s="1"/>
      <c r="E140" s="1"/>
    </row>
    <row r="141" spans="4:5" s="2" customFormat="1" x14ac:dyDescent="0.25">
      <c r="D141" s="1"/>
      <c r="E141" s="1"/>
    </row>
    <row r="142" spans="4:5" s="2" customFormat="1" x14ac:dyDescent="0.25">
      <c r="D142" s="1"/>
      <c r="E142" s="1"/>
    </row>
    <row r="143" spans="4:5" s="2" customFormat="1" x14ac:dyDescent="0.25">
      <c r="D143" s="1"/>
      <c r="E143" s="1"/>
    </row>
    <row r="144" spans="4:5" s="2" customFormat="1" x14ac:dyDescent="0.25">
      <c r="D144" s="1"/>
      <c r="E144" s="1"/>
    </row>
    <row r="145" spans="1:5" s="2" customFormat="1" x14ac:dyDescent="0.25">
      <c r="D145" s="1"/>
      <c r="E145" s="1"/>
    </row>
    <row r="146" spans="1:5" s="2" customFormat="1" x14ac:dyDescent="0.25">
      <c r="D146" s="1"/>
      <c r="E146" s="1"/>
    </row>
    <row r="147" spans="1:5" s="2" customFormat="1" x14ac:dyDescent="0.25">
      <c r="D147" s="1"/>
      <c r="E147" s="1"/>
    </row>
    <row r="148" spans="1:5" s="2" customFormat="1" x14ac:dyDescent="0.25">
      <c r="D148" s="1"/>
      <c r="E148" s="1"/>
    </row>
    <row r="149" spans="1:5" s="2" customFormat="1" x14ac:dyDescent="0.25">
      <c r="D149" s="1"/>
      <c r="E149" s="1"/>
    </row>
    <row r="155" spans="1:5" x14ac:dyDescent="0.25">
      <c r="A155" s="2" t="s">
        <v>10</v>
      </c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6"/>
  <sheetViews>
    <sheetView zoomScale="115" zoomScaleNormal="115" zoomScalePageLayoutView="115" workbookViewId="0">
      <pane ySplit="1" topLeftCell="A86" activePane="bottomLeft" state="frozen"/>
      <selection pane="bottomLeft" activeCell="A2" sqref="A2:G7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73</v>
      </c>
      <c r="B2" s="2">
        <v>1.1220000000000001</v>
      </c>
      <c r="C2" s="2">
        <v>1.002</v>
      </c>
      <c r="D2" s="1">
        <f t="shared" ref="D2:D33" si="0">B2/C2</f>
        <v>1.1197604790419162</v>
      </c>
      <c r="E2" s="1">
        <f t="shared" ref="E2:E33" si="1">((4*PI()*(C2/2)^2)+((PI()*C2)*(B2-C2)))</f>
        <v>3.5319166912424032</v>
      </c>
      <c r="F2" s="1">
        <f t="shared" ref="F2:F33" si="2">(((4/3)*PI()*(C2/2)^3)+(PI()*((C2/2)^2)*(B2-C2)))</f>
        <v>0.62137180334322906</v>
      </c>
      <c r="G2" s="1">
        <f t="shared" ref="G2:G33" si="3">E2/F2</f>
        <v>5.6840633453904372</v>
      </c>
    </row>
    <row r="3" spans="1:15" x14ac:dyDescent="0.25">
      <c r="A3" s="2" t="s">
        <v>73</v>
      </c>
      <c r="B3" s="2">
        <v>1.105</v>
      </c>
      <c r="C3" s="2">
        <v>0.90100000000000002</v>
      </c>
      <c r="D3" s="1">
        <f t="shared" si="0"/>
        <v>1.2264150943396226</v>
      </c>
      <c r="E3" s="1">
        <f t="shared" si="1"/>
        <v>3.127785353877266</v>
      </c>
      <c r="F3" s="1">
        <f t="shared" si="2"/>
        <v>0.51304501762277588</v>
      </c>
      <c r="G3" s="1">
        <f t="shared" si="3"/>
        <v>6.0965124822185048</v>
      </c>
    </row>
    <row r="4" spans="1:15" x14ac:dyDescent="0.25">
      <c r="A4" s="2" t="s">
        <v>73</v>
      </c>
      <c r="B4" s="2">
        <v>1.6930000000000001</v>
      </c>
      <c r="C4" s="2">
        <v>1.119</v>
      </c>
      <c r="D4" s="1">
        <f t="shared" si="0"/>
        <v>1.5129579982126899</v>
      </c>
      <c r="E4" s="1">
        <f t="shared" si="1"/>
        <v>5.9516436096682952</v>
      </c>
      <c r="F4" s="1">
        <f t="shared" si="2"/>
        <v>1.2981473335748444</v>
      </c>
      <c r="G4" s="1">
        <f t="shared" si="3"/>
        <v>4.5847212067051206</v>
      </c>
    </row>
    <row r="5" spans="1:15" x14ac:dyDescent="0.25">
      <c r="A5" s="2" t="s">
        <v>73</v>
      </c>
      <c r="B5" s="2">
        <v>2.1619999999999999</v>
      </c>
      <c r="C5" s="2">
        <v>0.95899999999999996</v>
      </c>
      <c r="D5" s="1">
        <f t="shared" si="0"/>
        <v>2.2544316996871743</v>
      </c>
      <c r="E5" s="1">
        <f t="shared" si="1"/>
        <v>6.5136462610616261</v>
      </c>
      <c r="F5" s="1">
        <f t="shared" si="2"/>
        <v>1.330746417152606</v>
      </c>
      <c r="G5" s="1">
        <f t="shared" si="3"/>
        <v>4.8947313906723524</v>
      </c>
    </row>
    <row r="6" spans="1:15" x14ac:dyDescent="0.25">
      <c r="A6" s="2" t="s">
        <v>73</v>
      </c>
      <c r="B6" s="2">
        <v>2.4079999999999999</v>
      </c>
      <c r="C6" s="2">
        <v>1.1679999999999999</v>
      </c>
      <c r="D6" s="1">
        <f t="shared" si="0"/>
        <v>2.0616438356164384</v>
      </c>
      <c r="E6" s="1">
        <f t="shared" si="1"/>
        <v>8.8358675682980508</v>
      </c>
      <c r="F6" s="1">
        <f t="shared" si="2"/>
        <v>2.1629186165746113</v>
      </c>
      <c r="G6" s="1">
        <f t="shared" si="3"/>
        <v>4.0851595157525207</v>
      </c>
    </row>
    <row r="7" spans="1:15" x14ac:dyDescent="0.25">
      <c r="A7" s="2" t="s">
        <v>73</v>
      </c>
      <c r="B7" s="2">
        <v>1.5129999999999999</v>
      </c>
      <c r="C7" s="2">
        <v>1.0129999999999999</v>
      </c>
      <c r="D7" s="1">
        <f t="shared" si="0"/>
        <v>1.4935834155972361</v>
      </c>
      <c r="E7" s="1">
        <f t="shared" si="1"/>
        <v>4.8150216707848141</v>
      </c>
      <c r="F7" s="1">
        <f t="shared" si="2"/>
        <v>0.94726136674006867</v>
      </c>
      <c r="G7" s="1">
        <f t="shared" si="3"/>
        <v>5.0830972737285407</v>
      </c>
    </row>
    <row r="8" spans="1:15" x14ac:dyDescent="0.25">
      <c r="A8" s="2" t="s">
        <v>73</v>
      </c>
      <c r="B8" s="2">
        <v>1.8979999999999999</v>
      </c>
      <c r="C8" s="2">
        <v>1.056</v>
      </c>
      <c r="D8" s="1">
        <f t="shared" si="0"/>
        <v>1.7973484848484846</v>
      </c>
      <c r="E8" s="1">
        <f t="shared" si="1"/>
        <v>6.2966564564781793</v>
      </c>
      <c r="F8" s="1">
        <f t="shared" si="2"/>
        <v>1.3540266347591308</v>
      </c>
      <c r="G8" s="1">
        <f t="shared" si="3"/>
        <v>4.6503194950801676</v>
      </c>
    </row>
    <row r="9" spans="1:15" x14ac:dyDescent="0.25">
      <c r="A9" s="2" t="s">
        <v>73</v>
      </c>
      <c r="B9" s="2">
        <v>0.98599999999999999</v>
      </c>
      <c r="C9" s="2">
        <v>0.94</v>
      </c>
      <c r="D9" s="1">
        <f t="shared" si="0"/>
        <v>1.048936170212766</v>
      </c>
      <c r="E9" s="1">
        <f t="shared" si="1"/>
        <v>2.9117537350531637</v>
      </c>
      <c r="F9" s="1">
        <f t="shared" si="2"/>
        <v>0.46681574502172474</v>
      </c>
      <c r="G9" s="1">
        <f t="shared" si="3"/>
        <v>6.2374797039411263</v>
      </c>
    </row>
    <row r="10" spans="1:15" x14ac:dyDescent="0.25">
      <c r="A10" s="2" t="s">
        <v>73</v>
      </c>
      <c r="B10" s="2">
        <v>1.127</v>
      </c>
      <c r="C10" s="2">
        <v>1.1259999999999999</v>
      </c>
      <c r="D10" s="1">
        <f t="shared" si="0"/>
        <v>1.0008880994671405</v>
      </c>
      <c r="E10" s="1">
        <f t="shared" si="1"/>
        <v>3.9866873605907545</v>
      </c>
      <c r="F10" s="1">
        <f t="shared" si="2"/>
        <v>0.7485002571648034</v>
      </c>
      <c r="G10" s="1">
        <f t="shared" si="3"/>
        <v>5.326233788738663</v>
      </c>
    </row>
    <row r="11" spans="1:15" x14ac:dyDescent="0.25">
      <c r="A11" s="2" t="s">
        <v>73</v>
      </c>
      <c r="B11" s="2">
        <v>1.3180000000000001</v>
      </c>
      <c r="C11" s="2">
        <v>1.016</v>
      </c>
      <c r="D11" s="1">
        <f t="shared" si="0"/>
        <v>1.2972440944881891</v>
      </c>
      <c r="E11" s="1">
        <f t="shared" si="1"/>
        <v>4.206869023310249</v>
      </c>
      <c r="F11" s="1">
        <f t="shared" si="2"/>
        <v>0.79397683924717244</v>
      </c>
      <c r="G11" s="1">
        <f t="shared" si="3"/>
        <v>5.2984782620348092</v>
      </c>
    </row>
    <row r="12" spans="1:15" x14ac:dyDescent="0.25">
      <c r="A12" s="2" t="s">
        <v>73</v>
      </c>
      <c r="B12" s="2">
        <v>1.645</v>
      </c>
      <c r="C12" s="2">
        <v>1.0940000000000001</v>
      </c>
      <c r="D12" s="1">
        <f t="shared" si="0"/>
        <v>1.5036563071297988</v>
      </c>
      <c r="E12" s="1">
        <f t="shared" si="1"/>
        <v>5.6537043871798005</v>
      </c>
      <c r="F12" s="1">
        <f t="shared" si="2"/>
        <v>1.2035041101806701</v>
      </c>
      <c r="G12" s="1">
        <f t="shared" si="3"/>
        <v>4.6977025997286095</v>
      </c>
    </row>
    <row r="13" spans="1:15" x14ac:dyDescent="0.25">
      <c r="A13" s="2" t="s">
        <v>73</v>
      </c>
      <c r="B13" s="2">
        <v>1.1910000000000001</v>
      </c>
      <c r="C13" s="2">
        <v>0.90600000000000003</v>
      </c>
      <c r="D13" s="1">
        <f t="shared" si="0"/>
        <v>1.314569536423841</v>
      </c>
      <c r="E13" s="1">
        <f t="shared" si="1"/>
        <v>3.3899229864854523</v>
      </c>
      <c r="F13" s="1">
        <f t="shared" si="2"/>
        <v>0.57312326421010151</v>
      </c>
      <c r="G13" s="1">
        <f t="shared" si="3"/>
        <v>5.9148235609621649</v>
      </c>
    </row>
    <row r="14" spans="1:15" x14ac:dyDescent="0.25">
      <c r="A14" s="2" t="s">
        <v>73</v>
      </c>
      <c r="B14" s="2">
        <v>1.2490000000000001</v>
      </c>
      <c r="C14" s="2">
        <v>0.95499999999999996</v>
      </c>
      <c r="D14" s="1">
        <f t="shared" si="0"/>
        <v>1.3078534031413613</v>
      </c>
      <c r="E14" s="1">
        <f t="shared" si="1"/>
        <v>3.7472760092386377</v>
      </c>
      <c r="F14" s="1">
        <f t="shared" si="2"/>
        <v>0.66663910194779374</v>
      </c>
      <c r="G14" s="1">
        <f t="shared" si="3"/>
        <v>5.6211464318396622</v>
      </c>
    </row>
    <row r="15" spans="1:15" x14ac:dyDescent="0.25">
      <c r="A15" s="2" t="s">
        <v>73</v>
      </c>
      <c r="B15" s="2">
        <v>1.0049999999999999</v>
      </c>
      <c r="C15" s="2">
        <v>0.98699999999999999</v>
      </c>
      <c r="D15" s="1">
        <f t="shared" si="0"/>
        <v>1.0182370820668691</v>
      </c>
      <c r="E15" s="1">
        <f t="shared" si="1"/>
        <v>3.1162557088385912</v>
      </c>
      <c r="F15" s="1">
        <f t="shared" si="2"/>
        <v>0.51721472736458063</v>
      </c>
      <c r="G15" s="1">
        <f t="shared" si="3"/>
        <v>6.0250714915199364</v>
      </c>
    </row>
    <row r="16" spans="1:15" x14ac:dyDescent="0.25">
      <c r="A16" s="2" t="s">
        <v>73</v>
      </c>
      <c r="B16" s="2">
        <v>1.194</v>
      </c>
      <c r="C16" s="2">
        <v>0.96699999999999997</v>
      </c>
      <c r="D16" s="1">
        <f t="shared" si="0"/>
        <v>1.2347466390899691</v>
      </c>
      <c r="E16" s="1">
        <f t="shared" si="1"/>
        <v>3.6272765946494676</v>
      </c>
      <c r="F16" s="1">
        <f t="shared" si="2"/>
        <v>0.64016697803413469</v>
      </c>
      <c r="G16" s="1">
        <f t="shared" si="3"/>
        <v>5.6661413648488059</v>
      </c>
    </row>
    <row r="17" spans="1:7" x14ac:dyDescent="0.25">
      <c r="A17" s="2" t="s">
        <v>73</v>
      </c>
      <c r="B17" s="2">
        <v>1.39</v>
      </c>
      <c r="C17" s="2">
        <v>0.90500000000000003</v>
      </c>
      <c r="D17" s="1">
        <f t="shared" si="0"/>
        <v>1.5359116022099446</v>
      </c>
      <c r="E17" s="1">
        <f t="shared" si="1"/>
        <v>3.9519664785832798</v>
      </c>
      <c r="F17" s="1">
        <f t="shared" si="2"/>
        <v>0.70008209532852761</v>
      </c>
      <c r="G17" s="1">
        <f t="shared" si="3"/>
        <v>5.6450043572800412</v>
      </c>
    </row>
    <row r="18" spans="1:7" x14ac:dyDescent="0.25">
      <c r="A18" s="2" t="s">
        <v>73</v>
      </c>
      <c r="B18" s="2">
        <v>1.034</v>
      </c>
      <c r="C18" s="2">
        <v>1.0329999999999999</v>
      </c>
      <c r="D18" s="1">
        <f t="shared" si="0"/>
        <v>1.000968054211036</v>
      </c>
      <c r="E18" s="1">
        <f t="shared" si="1"/>
        <v>3.3556042283376364</v>
      </c>
      <c r="F18" s="1">
        <f t="shared" si="2"/>
        <v>0.5780025578923903</v>
      </c>
      <c r="G18" s="1">
        <f t="shared" si="3"/>
        <v>5.8055179557914105</v>
      </c>
    </row>
    <row r="19" spans="1:7" x14ac:dyDescent="0.25">
      <c r="A19" s="2" t="s">
        <v>73</v>
      </c>
      <c r="B19" s="2">
        <v>1.776</v>
      </c>
      <c r="C19" s="2">
        <v>0.95499999999999996</v>
      </c>
      <c r="D19" s="1">
        <f t="shared" si="0"/>
        <v>1.8596858638743456</v>
      </c>
      <c r="E19" s="1">
        <f t="shared" si="1"/>
        <v>5.3283924679005761</v>
      </c>
      <c r="F19" s="1">
        <f t="shared" si="2"/>
        <v>1.0441306564533317</v>
      </c>
      <c r="G19" s="1">
        <f t="shared" si="3"/>
        <v>5.103185540016498</v>
      </c>
    </row>
    <row r="20" spans="1:7" x14ac:dyDescent="0.25">
      <c r="A20" s="2" t="s">
        <v>73</v>
      </c>
      <c r="B20" s="2">
        <v>1.6619999999999999</v>
      </c>
      <c r="C20" s="2">
        <v>1.1279999999999999</v>
      </c>
      <c r="D20" s="1">
        <f t="shared" si="0"/>
        <v>1.4734042553191491</v>
      </c>
      <c r="E20" s="1">
        <f t="shared" si="1"/>
        <v>5.8896568450203137</v>
      </c>
      <c r="F20" s="1">
        <f t="shared" si="2"/>
        <v>1.2851358809628799</v>
      </c>
      <c r="G20" s="1">
        <f t="shared" si="3"/>
        <v>4.58290592634261</v>
      </c>
    </row>
    <row r="21" spans="1:7" x14ac:dyDescent="0.25">
      <c r="A21" s="2" t="s">
        <v>73</v>
      </c>
      <c r="B21" s="2">
        <v>1.885</v>
      </c>
      <c r="C21" s="2">
        <v>1.02</v>
      </c>
      <c r="D21" s="1">
        <f t="shared" si="0"/>
        <v>1.8480392156862744</v>
      </c>
      <c r="E21" s="1">
        <f t="shared" si="1"/>
        <v>6.0403401950570954</v>
      </c>
      <c r="F21" s="1">
        <f t="shared" si="2"/>
        <v>1.2624631450119994</v>
      </c>
      <c r="G21" s="1">
        <f t="shared" si="3"/>
        <v>4.7845675487023298</v>
      </c>
    </row>
    <row r="22" spans="1:7" x14ac:dyDescent="0.25">
      <c r="A22" s="2" t="s">
        <v>73</v>
      </c>
      <c r="B22" s="2">
        <v>1.171</v>
      </c>
      <c r="C22" s="2">
        <v>0.84</v>
      </c>
      <c r="D22" s="1">
        <f t="shared" si="0"/>
        <v>1.3940476190476192</v>
      </c>
      <c r="E22" s="1">
        <f t="shared" si="1"/>
        <v>3.0901961977770642</v>
      </c>
      <c r="F22" s="1">
        <f t="shared" si="2"/>
        <v>0.49377165718707638</v>
      </c>
      <c r="G22" s="1">
        <f t="shared" si="3"/>
        <v>6.2583507027951475</v>
      </c>
    </row>
    <row r="23" spans="1:7" x14ac:dyDescent="0.25">
      <c r="A23" s="2" t="s">
        <v>73</v>
      </c>
      <c r="B23" s="2">
        <v>1.206</v>
      </c>
      <c r="C23" s="2">
        <v>0.97199999999999998</v>
      </c>
      <c r="D23" s="1">
        <f t="shared" si="0"/>
        <v>1.2407407407407407</v>
      </c>
      <c r="E23" s="1">
        <f t="shared" si="1"/>
        <v>3.6826754395028702</v>
      </c>
      <c r="F23" s="1">
        <f t="shared" si="2"/>
        <v>0.65447188743523388</v>
      </c>
      <c r="G23" s="1">
        <f t="shared" si="3"/>
        <v>5.6269421348786439</v>
      </c>
    </row>
    <row r="24" spans="1:7" x14ac:dyDescent="0.25">
      <c r="A24" s="2" t="s">
        <v>73</v>
      </c>
      <c r="B24" s="2">
        <v>1.661</v>
      </c>
      <c r="C24" s="2">
        <v>0.99099999999999999</v>
      </c>
      <c r="D24" s="1">
        <f t="shared" si="0"/>
        <v>1.6760847628657922</v>
      </c>
      <c r="E24" s="1">
        <f t="shared" si="1"/>
        <v>5.1712217290341327</v>
      </c>
      <c r="F24" s="1">
        <f t="shared" si="2"/>
        <v>1.0263759526401524</v>
      </c>
      <c r="G24" s="1">
        <f t="shared" si="3"/>
        <v>5.0383309504983735</v>
      </c>
    </row>
    <row r="25" spans="1:7" x14ac:dyDescent="0.25">
      <c r="A25" s="2" t="s">
        <v>73</v>
      </c>
      <c r="B25" s="2">
        <v>2.4289999999999998</v>
      </c>
      <c r="C25" s="2">
        <v>1.0940000000000001</v>
      </c>
      <c r="D25" s="1">
        <f t="shared" si="0"/>
        <v>2.2202925045703834</v>
      </c>
      <c r="E25" s="1">
        <f t="shared" si="1"/>
        <v>8.3482358397931513</v>
      </c>
      <c r="F25" s="1">
        <f t="shared" si="2"/>
        <v>1.9404584624704215</v>
      </c>
      <c r="G25" s="1">
        <f t="shared" si="3"/>
        <v>4.3021976513554998</v>
      </c>
    </row>
    <row r="26" spans="1:7" x14ac:dyDescent="0.25">
      <c r="A26" s="2" t="s">
        <v>73</v>
      </c>
      <c r="B26" s="2">
        <v>1.091</v>
      </c>
      <c r="C26" s="2">
        <v>1.0740000000000001</v>
      </c>
      <c r="D26" s="1">
        <f t="shared" si="0"/>
        <v>1.0158286778398509</v>
      </c>
      <c r="E26" s="1">
        <f t="shared" si="1"/>
        <v>3.681110926361383</v>
      </c>
      <c r="F26" s="1">
        <f t="shared" si="2"/>
        <v>0.66405250409958461</v>
      </c>
      <c r="G26" s="1">
        <f t="shared" si="3"/>
        <v>5.5434034261383429</v>
      </c>
    </row>
    <row r="27" spans="1:7" x14ac:dyDescent="0.25">
      <c r="A27" s="2" t="s">
        <v>73</v>
      </c>
      <c r="B27" s="2">
        <v>1.2150000000000001</v>
      </c>
      <c r="C27" s="2">
        <v>1.0349999999999999</v>
      </c>
      <c r="D27" s="1">
        <f t="shared" si="0"/>
        <v>1.173913043478261</v>
      </c>
      <c r="E27" s="1">
        <f t="shared" si="1"/>
        <v>3.9506313017055046</v>
      </c>
      <c r="F27" s="1">
        <f t="shared" si="2"/>
        <v>0.73196418839932542</v>
      </c>
      <c r="G27" s="1">
        <f t="shared" si="3"/>
        <v>5.3973013493253372</v>
      </c>
    </row>
    <row r="28" spans="1:7" x14ac:dyDescent="0.25">
      <c r="A28" s="2" t="s">
        <v>73</v>
      </c>
      <c r="B28" s="2">
        <v>1.2070000000000001</v>
      </c>
      <c r="C28" s="2">
        <v>1.056</v>
      </c>
      <c r="D28" s="1">
        <f t="shared" si="0"/>
        <v>1.1429924242424243</v>
      </c>
      <c r="E28" s="1">
        <f t="shared" si="1"/>
        <v>4.0042488635243219</v>
      </c>
      <c r="F28" s="1">
        <f t="shared" si="2"/>
        <v>0.7488310302193123</v>
      </c>
      <c r="G28" s="1">
        <f t="shared" si="3"/>
        <v>5.3473329789119264</v>
      </c>
    </row>
    <row r="29" spans="1:7" x14ac:dyDescent="0.25">
      <c r="A29" s="2" t="s">
        <v>73</v>
      </c>
      <c r="B29" s="2">
        <v>1.331</v>
      </c>
      <c r="C29" s="2">
        <v>1.095</v>
      </c>
      <c r="D29" s="1">
        <f t="shared" si="0"/>
        <v>1.2155251141552512</v>
      </c>
      <c r="E29" s="1">
        <f t="shared" si="1"/>
        <v>4.5786985050111761</v>
      </c>
      <c r="F29" s="1">
        <f t="shared" si="2"/>
        <v>0.90969382375012597</v>
      </c>
      <c r="G29" s="1">
        <f t="shared" si="3"/>
        <v>5.0332302863571483</v>
      </c>
    </row>
    <row r="30" spans="1:7" x14ac:dyDescent="0.25">
      <c r="A30" s="2" t="s">
        <v>73</v>
      </c>
      <c r="B30" s="2">
        <v>2.0339999999999998</v>
      </c>
      <c r="C30" s="2">
        <v>1.0669999999999999</v>
      </c>
      <c r="D30" s="1">
        <f t="shared" si="0"/>
        <v>1.9062792877225867</v>
      </c>
      <c r="E30" s="1">
        <f t="shared" si="1"/>
        <v>6.8181294210475478</v>
      </c>
      <c r="F30" s="1">
        <f t="shared" si="2"/>
        <v>1.500710566392891</v>
      </c>
      <c r="G30" s="1">
        <f t="shared" si="3"/>
        <v>4.543267418603981</v>
      </c>
    </row>
    <row r="31" spans="1:7" x14ac:dyDescent="0.25">
      <c r="A31" s="2" t="s">
        <v>73</v>
      </c>
      <c r="B31" s="2">
        <v>1.5369999999999999</v>
      </c>
      <c r="C31" s="2">
        <v>1.212</v>
      </c>
      <c r="D31" s="1">
        <f t="shared" si="0"/>
        <v>1.2681518151815181</v>
      </c>
      <c r="E31" s="1">
        <f t="shared" si="1"/>
        <v>5.852297025183824</v>
      </c>
      <c r="F31" s="1">
        <f t="shared" si="2"/>
        <v>1.3071488070582833</v>
      </c>
      <c r="G31" s="1">
        <f t="shared" si="3"/>
        <v>4.4771467438005939</v>
      </c>
    </row>
    <row r="32" spans="1:7" x14ac:dyDescent="0.25">
      <c r="A32" s="2" t="s">
        <v>73</v>
      </c>
      <c r="B32" s="2">
        <v>1.4390000000000001</v>
      </c>
      <c r="C32" s="2">
        <v>0.93799999999999994</v>
      </c>
      <c r="D32" s="1">
        <f t="shared" si="0"/>
        <v>1.5341151385927507</v>
      </c>
      <c r="E32" s="1">
        <f t="shared" si="1"/>
        <v>4.2404652151477382</v>
      </c>
      <c r="F32" s="1">
        <f t="shared" si="2"/>
        <v>0.77832771486803254</v>
      </c>
      <c r="G32" s="1">
        <f t="shared" si="3"/>
        <v>5.4481745081719462</v>
      </c>
    </row>
    <row r="33" spans="1:7" x14ac:dyDescent="0.25">
      <c r="A33" s="2" t="s">
        <v>73</v>
      </c>
      <c r="B33" s="2">
        <v>2.2789999999999999</v>
      </c>
      <c r="C33" s="2">
        <v>1.1990000000000001</v>
      </c>
      <c r="D33" s="1">
        <f t="shared" si="0"/>
        <v>1.9007506255212676</v>
      </c>
      <c r="E33" s="1">
        <f t="shared" si="1"/>
        <v>8.5844678993798347</v>
      </c>
      <c r="F33" s="1">
        <f t="shared" si="2"/>
        <v>2.121934941861471</v>
      </c>
      <c r="G33" s="1">
        <f t="shared" si="3"/>
        <v>4.0455848716309353</v>
      </c>
    </row>
    <row r="34" spans="1:7" x14ac:dyDescent="0.25">
      <c r="A34" s="2" t="s">
        <v>73</v>
      </c>
      <c r="B34" s="2">
        <v>1.575</v>
      </c>
      <c r="C34" s="2">
        <v>1.147</v>
      </c>
      <c r="D34" s="1">
        <f t="shared" ref="D34:D65" si="4">B34/C34</f>
        <v>1.3731473408892763</v>
      </c>
      <c r="E34" s="1">
        <f t="shared" ref="E34:E65" si="5">((4*PI()*(C34/2)^2)+((PI()*C34)*(B34-C34)))</f>
        <v>5.6753656685263012</v>
      </c>
      <c r="F34" s="1">
        <f t="shared" ref="F34:F65" si="6">(((4/3)*PI()*(C34/2)^3)+(PI()*((C34/2)^2)*(B34-C34)))</f>
        <v>1.2323549069417572</v>
      </c>
      <c r="G34" s="1">
        <f t="shared" ref="G34:G65" si="7">E34/F34</f>
        <v>4.605301310975773</v>
      </c>
    </row>
    <row r="35" spans="1:7" x14ac:dyDescent="0.25">
      <c r="A35" s="2" t="s">
        <v>73</v>
      </c>
      <c r="B35" s="2">
        <v>2.4510000000000001</v>
      </c>
      <c r="C35" s="2">
        <v>1.2709999999999999</v>
      </c>
      <c r="D35" s="1">
        <f t="shared" si="4"/>
        <v>1.9284028324154212</v>
      </c>
      <c r="E35" s="1">
        <f t="shared" si="5"/>
        <v>9.7867554079086467</v>
      </c>
      <c r="F35" s="1">
        <f t="shared" si="6"/>
        <v>2.5722083490695766</v>
      </c>
      <c r="G35" s="1">
        <f t="shared" si="7"/>
        <v>3.8048066407407193</v>
      </c>
    </row>
    <row r="36" spans="1:7" x14ac:dyDescent="0.25">
      <c r="A36" s="2" t="s">
        <v>73</v>
      </c>
      <c r="B36" s="2">
        <v>1.6739999999999999</v>
      </c>
      <c r="C36" s="2">
        <v>1.19</v>
      </c>
      <c r="D36" s="1">
        <f t="shared" si="4"/>
        <v>1.4067226890756304</v>
      </c>
      <c r="E36" s="1">
        <f t="shared" si="5"/>
        <v>6.2582410615100832</v>
      </c>
      <c r="F36" s="1">
        <f t="shared" si="6"/>
        <v>1.4206531212550226</v>
      </c>
      <c r="G36" s="1">
        <f t="shared" si="7"/>
        <v>4.4051858739320373</v>
      </c>
    </row>
    <row r="37" spans="1:7" x14ac:dyDescent="0.25">
      <c r="A37" s="2" t="s">
        <v>73</v>
      </c>
      <c r="B37" s="2">
        <v>1.2969999999999999</v>
      </c>
      <c r="C37" s="2">
        <v>1.0980000000000001</v>
      </c>
      <c r="D37" s="1">
        <f t="shared" si="4"/>
        <v>1.1812386156648451</v>
      </c>
      <c r="E37" s="1">
        <f t="shared" si="5"/>
        <v>4.4739609475331461</v>
      </c>
      <c r="F37" s="1">
        <f t="shared" si="6"/>
        <v>0.88154450483507862</v>
      </c>
      <c r="G37" s="1">
        <f t="shared" si="7"/>
        <v>5.0751390576362843</v>
      </c>
    </row>
    <row r="38" spans="1:7" x14ac:dyDescent="0.25">
      <c r="A38" s="2" t="s">
        <v>73</v>
      </c>
      <c r="B38" s="2">
        <v>1.147</v>
      </c>
      <c r="C38" s="2">
        <v>1.0289999999999999</v>
      </c>
      <c r="D38" s="1">
        <f t="shared" si="4"/>
        <v>1.1146744412050535</v>
      </c>
      <c r="E38" s="1">
        <f t="shared" si="5"/>
        <v>3.7079055701038501</v>
      </c>
      <c r="F38" s="1">
        <f t="shared" si="6"/>
        <v>0.66861586849085364</v>
      </c>
      <c r="G38" s="1">
        <f t="shared" si="7"/>
        <v>5.5456439860947944</v>
      </c>
    </row>
    <row r="39" spans="1:7" x14ac:dyDescent="0.25">
      <c r="A39" s="2" t="s">
        <v>73</v>
      </c>
      <c r="B39" s="2">
        <v>1.1739999999999999</v>
      </c>
      <c r="C39" s="2">
        <v>0.90500000000000003</v>
      </c>
      <c r="D39" s="1">
        <f t="shared" si="4"/>
        <v>1.2972375690607734</v>
      </c>
      <c r="E39" s="1">
        <f t="shared" si="5"/>
        <v>3.3378479466595472</v>
      </c>
      <c r="F39" s="1">
        <f t="shared" si="6"/>
        <v>0.56113777748078308</v>
      </c>
      <c r="G39" s="1">
        <f t="shared" si="7"/>
        <v>5.9483572138820335</v>
      </c>
    </row>
    <row r="40" spans="1:7" x14ac:dyDescent="0.25">
      <c r="A40" s="2" t="s">
        <v>73</v>
      </c>
      <c r="B40" s="2">
        <v>2.3450000000000002</v>
      </c>
      <c r="C40" s="2">
        <v>1.0740000000000001</v>
      </c>
      <c r="D40" s="1">
        <f t="shared" si="4"/>
        <v>2.1834264432029795</v>
      </c>
      <c r="E40" s="1">
        <f t="shared" si="5"/>
        <v>7.912195345845503</v>
      </c>
      <c r="F40" s="1">
        <f t="shared" si="6"/>
        <v>1.8000986707310709</v>
      </c>
      <c r="G40" s="1">
        <f t="shared" si="7"/>
        <v>4.3954231367951273</v>
      </c>
    </row>
    <row r="41" spans="1:7" x14ac:dyDescent="0.25">
      <c r="A41" s="2" t="s">
        <v>73</v>
      </c>
      <c r="B41" s="2">
        <v>1.26</v>
      </c>
      <c r="C41" s="2">
        <v>1.04</v>
      </c>
      <c r="D41" s="1">
        <f t="shared" si="4"/>
        <v>1.2115384615384615</v>
      </c>
      <c r="E41" s="1">
        <f t="shared" si="5"/>
        <v>4.116743013264065</v>
      </c>
      <c r="F41" s="1">
        <f t="shared" si="6"/>
        <v>0.77586447689135452</v>
      </c>
      <c r="G41" s="1">
        <f t="shared" si="7"/>
        <v>5.306007860752386</v>
      </c>
    </row>
    <row r="42" spans="1:7" x14ac:dyDescent="0.25">
      <c r="A42" s="2" t="s">
        <v>73</v>
      </c>
      <c r="B42" s="2">
        <v>1.619</v>
      </c>
      <c r="C42" s="2">
        <v>1.054</v>
      </c>
      <c r="D42" s="1">
        <f t="shared" si="4"/>
        <v>1.5360531309297911</v>
      </c>
      <c r="E42" s="1">
        <f t="shared" si="5"/>
        <v>5.3608953854946169</v>
      </c>
      <c r="F42" s="1">
        <f t="shared" si="6"/>
        <v>1.1060536004319523</v>
      </c>
      <c r="G42" s="1">
        <f t="shared" si="7"/>
        <v>4.8468676232336305</v>
      </c>
    </row>
    <row r="43" spans="1:7" x14ac:dyDescent="0.25">
      <c r="A43" s="2" t="s">
        <v>73</v>
      </c>
      <c r="B43" s="2">
        <v>1.3540000000000001</v>
      </c>
      <c r="C43" s="2">
        <v>1.194</v>
      </c>
      <c r="D43" s="1">
        <f t="shared" si="4"/>
        <v>1.1340033500837523</v>
      </c>
      <c r="E43" s="1">
        <f t="shared" si="5"/>
        <v>5.0789374448349323</v>
      </c>
      <c r="F43" s="1">
        <f t="shared" si="6"/>
        <v>1.0704254526460599</v>
      </c>
      <c r="G43" s="1">
        <f t="shared" si="7"/>
        <v>4.7447838915638165</v>
      </c>
    </row>
    <row r="44" spans="1:7" x14ac:dyDescent="0.25">
      <c r="A44" s="2" t="s">
        <v>73</v>
      </c>
      <c r="B44" s="2">
        <v>2</v>
      </c>
      <c r="C44" s="2">
        <v>1.143</v>
      </c>
      <c r="D44" s="1">
        <f t="shared" si="4"/>
        <v>1.7497812773403325</v>
      </c>
      <c r="E44" s="1">
        <f t="shared" si="5"/>
        <v>7.1816808061062671</v>
      </c>
      <c r="F44" s="1">
        <f t="shared" si="6"/>
        <v>1.6612278025341689</v>
      </c>
      <c r="G44" s="1">
        <f t="shared" si="7"/>
        <v>4.3231161886110749</v>
      </c>
    </row>
    <row r="45" spans="1:7" x14ac:dyDescent="0.25">
      <c r="A45" s="2" t="s">
        <v>73</v>
      </c>
      <c r="B45" s="2">
        <v>1.899</v>
      </c>
      <c r="C45" s="2">
        <v>1.0780000000000001</v>
      </c>
      <c r="D45" s="1">
        <f t="shared" si="4"/>
        <v>1.761595547309833</v>
      </c>
      <c r="E45" s="1">
        <f t="shared" si="5"/>
        <v>6.4312234362020444</v>
      </c>
      <c r="F45" s="1">
        <f t="shared" si="6"/>
        <v>1.4052516716631116</v>
      </c>
      <c r="G45" s="1">
        <f t="shared" si="7"/>
        <v>4.5765634483043947</v>
      </c>
    </row>
    <row r="46" spans="1:7" x14ac:dyDescent="0.25">
      <c r="A46" s="2" t="s">
        <v>73</v>
      </c>
      <c r="B46" s="2">
        <v>1.2070000000000001</v>
      </c>
      <c r="C46" s="2">
        <v>1.079</v>
      </c>
      <c r="D46" s="1">
        <f t="shared" si="4"/>
        <v>1.1186283595922151</v>
      </c>
      <c r="E46" s="1">
        <f t="shared" si="5"/>
        <v>4.0914626171806274</v>
      </c>
      <c r="F46" s="1">
        <f t="shared" si="6"/>
        <v>0.77479545103080194</v>
      </c>
      <c r="G46" s="1">
        <f t="shared" si="7"/>
        <v>5.2807003599947206</v>
      </c>
    </row>
    <row r="47" spans="1:7" x14ac:dyDescent="0.25">
      <c r="A47" s="2" t="s">
        <v>73</v>
      </c>
      <c r="B47" s="2">
        <v>1.2010000000000001</v>
      </c>
      <c r="C47" s="2">
        <v>0.84599999999999997</v>
      </c>
      <c r="D47" s="1">
        <f t="shared" si="4"/>
        <v>1.4196217494089836</v>
      </c>
      <c r="E47" s="1">
        <f t="shared" si="5"/>
        <v>3.1920026493092948</v>
      </c>
      <c r="F47" s="1">
        <f t="shared" si="6"/>
        <v>0.51659014732912045</v>
      </c>
      <c r="G47" s="1">
        <f t="shared" si="7"/>
        <v>6.1789847634776214</v>
      </c>
    </row>
    <row r="48" spans="1:7" x14ac:dyDescent="0.25">
      <c r="A48" s="2" t="s">
        <v>73</v>
      </c>
      <c r="B48" s="2">
        <v>1.411</v>
      </c>
      <c r="C48" s="2">
        <v>1.1890000000000001</v>
      </c>
      <c r="D48" s="1">
        <f t="shared" si="4"/>
        <v>1.1867115222876365</v>
      </c>
      <c r="E48" s="1">
        <f t="shared" si="5"/>
        <v>5.2705840214818718</v>
      </c>
      <c r="F48" s="1">
        <f t="shared" si="6"/>
        <v>1.1266187738184312</v>
      </c>
      <c r="G48" s="1">
        <f t="shared" si="7"/>
        <v>4.6782320195307632</v>
      </c>
    </row>
    <row r="49" spans="1:7" x14ac:dyDescent="0.25">
      <c r="A49" s="2" t="s">
        <v>73</v>
      </c>
      <c r="B49" s="2">
        <v>2.2829999999999999</v>
      </c>
      <c r="C49" s="2">
        <v>1.123</v>
      </c>
      <c r="D49" s="1">
        <f t="shared" si="4"/>
        <v>2.0329474621549419</v>
      </c>
      <c r="E49" s="1">
        <f t="shared" si="5"/>
        <v>8.0544435196073927</v>
      </c>
      <c r="F49" s="1">
        <f t="shared" si="6"/>
        <v>1.8905121935773246</v>
      </c>
      <c r="G49" s="1">
        <f t="shared" si="7"/>
        <v>4.2604557362660325</v>
      </c>
    </row>
    <row r="50" spans="1:7" x14ac:dyDescent="0.25">
      <c r="A50" s="2" t="s">
        <v>73</v>
      </c>
      <c r="B50" s="2">
        <v>1.351</v>
      </c>
      <c r="C50" s="2">
        <v>1.0780000000000001</v>
      </c>
      <c r="D50" s="1">
        <f t="shared" si="4"/>
        <v>1.2532467532467531</v>
      </c>
      <c r="E50" s="1">
        <f t="shared" si="5"/>
        <v>4.575346425649796</v>
      </c>
      <c r="F50" s="1">
        <f t="shared" si="6"/>
        <v>0.9050928173192806</v>
      </c>
      <c r="G50" s="1">
        <f t="shared" si="7"/>
        <v>5.0551129542726185</v>
      </c>
    </row>
    <row r="51" spans="1:7" x14ac:dyDescent="0.25">
      <c r="A51" s="2" t="s">
        <v>73</v>
      </c>
      <c r="B51" s="2">
        <v>2.1440000000000001</v>
      </c>
      <c r="C51" s="2">
        <v>1.1659999999999999</v>
      </c>
      <c r="D51" s="1">
        <f t="shared" si="4"/>
        <v>1.8387650085763296</v>
      </c>
      <c r="E51" s="1">
        <f t="shared" si="5"/>
        <v>7.8536800410797376</v>
      </c>
      <c r="F51" s="1">
        <f t="shared" si="6"/>
        <v>1.8743322693686253</v>
      </c>
      <c r="G51" s="1">
        <f t="shared" si="7"/>
        <v>4.190121553914917</v>
      </c>
    </row>
    <row r="52" spans="1:7" x14ac:dyDescent="0.25">
      <c r="A52" s="2" t="s">
        <v>73</v>
      </c>
      <c r="B52" s="2">
        <v>1.0589999999999999</v>
      </c>
      <c r="C52" s="2">
        <v>0.93799999999999994</v>
      </c>
      <c r="D52" s="1">
        <f t="shared" si="4"/>
        <v>1.1289978678038379</v>
      </c>
      <c r="E52" s="1">
        <f t="shared" si="5"/>
        <v>3.120675929702192</v>
      </c>
      <c r="F52" s="1">
        <f t="shared" si="6"/>
        <v>0.51573712743105193</v>
      </c>
      <c r="G52" s="1">
        <f t="shared" si="7"/>
        <v>6.0509041597347286</v>
      </c>
    </row>
    <row r="53" spans="1:7" x14ac:dyDescent="0.25">
      <c r="A53" s="2" t="s">
        <v>73</v>
      </c>
      <c r="B53" s="2">
        <v>1.2529999999999999</v>
      </c>
      <c r="C53" s="2">
        <v>0.93400000000000005</v>
      </c>
      <c r="D53" s="1">
        <f t="shared" si="4"/>
        <v>1.3415417558886509</v>
      </c>
      <c r="E53" s="1">
        <f t="shared" si="5"/>
        <v>3.6766121656814423</v>
      </c>
      <c r="F53" s="1">
        <f t="shared" si="6"/>
        <v>0.64517990354873422</v>
      </c>
      <c r="G53" s="1">
        <f t="shared" si="7"/>
        <v>5.6985844497925005</v>
      </c>
    </row>
    <row r="54" spans="1:7" x14ac:dyDescent="0.25">
      <c r="A54" s="2" t="s">
        <v>73</v>
      </c>
      <c r="B54" s="2">
        <v>2.254</v>
      </c>
      <c r="C54" s="2">
        <v>1.1180000000000001</v>
      </c>
      <c r="D54" s="1">
        <f t="shared" si="4"/>
        <v>2.0161001788908766</v>
      </c>
      <c r="E54" s="1">
        <f t="shared" si="5"/>
        <v>7.9167255224519799</v>
      </c>
      <c r="F54" s="1">
        <f t="shared" si="6"/>
        <v>1.8468823836463995</v>
      </c>
      <c r="G54" s="1">
        <f t="shared" si="7"/>
        <v>4.2865347531343936</v>
      </c>
    </row>
    <row r="55" spans="1:7" x14ac:dyDescent="0.25">
      <c r="A55" s="2" t="s">
        <v>73</v>
      </c>
      <c r="B55" s="2">
        <v>1.617</v>
      </c>
      <c r="C55" s="2">
        <v>0.93500000000000005</v>
      </c>
      <c r="D55" s="1">
        <f t="shared" si="4"/>
        <v>1.7294117647058822</v>
      </c>
      <c r="E55" s="1">
        <f t="shared" si="5"/>
        <v>4.749758224999141</v>
      </c>
      <c r="F55" s="1">
        <f t="shared" si="6"/>
        <v>0.89626106733175392</v>
      </c>
      <c r="G55" s="1">
        <f t="shared" si="7"/>
        <v>5.2995253259628674</v>
      </c>
    </row>
    <row r="56" spans="1:7" x14ac:dyDescent="0.25">
      <c r="A56" s="2" t="s">
        <v>73</v>
      </c>
      <c r="B56" s="2">
        <v>1.2509999999999999</v>
      </c>
      <c r="C56" s="2">
        <v>0.80300000000000005</v>
      </c>
      <c r="D56" s="1">
        <f t="shared" si="4"/>
        <v>1.5579078455790782</v>
      </c>
      <c r="E56" s="1">
        <f t="shared" si="5"/>
        <v>3.1558963249415877</v>
      </c>
      <c r="F56" s="1">
        <f t="shared" si="6"/>
        <v>0.49799127426977613</v>
      </c>
      <c r="G56" s="1">
        <f t="shared" si="7"/>
        <v>6.3372522532030313</v>
      </c>
    </row>
    <row r="57" spans="1:7" x14ac:dyDescent="0.25">
      <c r="A57" s="2" t="s">
        <v>73</v>
      </c>
      <c r="B57" s="2">
        <v>1.542</v>
      </c>
      <c r="C57" s="2">
        <v>1.05</v>
      </c>
      <c r="D57" s="1">
        <f t="shared" si="4"/>
        <v>1.4685714285714286</v>
      </c>
      <c r="E57" s="1">
        <f t="shared" si="5"/>
        <v>5.0865526654272344</v>
      </c>
      <c r="F57" s="1">
        <f t="shared" si="6"/>
        <v>1.0321545583736587</v>
      </c>
      <c r="G57" s="1">
        <f t="shared" si="7"/>
        <v>4.9280920421860017</v>
      </c>
    </row>
    <row r="58" spans="1:7" x14ac:dyDescent="0.25">
      <c r="A58" s="2" t="s">
        <v>73</v>
      </c>
      <c r="B58" s="2">
        <v>1.2889999999999999</v>
      </c>
      <c r="C58" s="2">
        <v>1.018</v>
      </c>
      <c r="D58" s="1">
        <f t="shared" si="4"/>
        <v>1.2662082514734774</v>
      </c>
      <c r="E58" s="1">
        <f t="shared" si="5"/>
        <v>4.1224041632258333</v>
      </c>
      <c r="F58" s="1">
        <f t="shared" si="6"/>
        <v>0.77295930898170062</v>
      </c>
      <c r="G58" s="1">
        <f t="shared" si="7"/>
        <v>5.3332744884807761</v>
      </c>
    </row>
    <row r="59" spans="1:7" x14ac:dyDescent="0.25">
      <c r="A59" s="2" t="s">
        <v>73</v>
      </c>
      <c r="B59" s="2">
        <v>1.792</v>
      </c>
      <c r="C59" s="2">
        <v>1.1220000000000001</v>
      </c>
      <c r="D59" s="1">
        <f t="shared" si="4"/>
        <v>1.5971479500891264</v>
      </c>
      <c r="E59" s="1">
        <f t="shared" si="5"/>
        <v>6.316561587531325</v>
      </c>
      <c r="F59" s="1">
        <f t="shared" si="6"/>
        <v>1.4020123074101547</v>
      </c>
      <c r="G59" s="1">
        <f t="shared" si="7"/>
        <v>4.5053538789538123</v>
      </c>
    </row>
    <row r="60" spans="1:7" x14ac:dyDescent="0.25">
      <c r="A60" s="2" t="s">
        <v>73</v>
      </c>
      <c r="B60" s="2">
        <v>1.2250000000000001</v>
      </c>
      <c r="C60" s="2">
        <v>1.052</v>
      </c>
      <c r="D60" s="1">
        <f t="shared" si="4"/>
        <v>1.164448669201521</v>
      </c>
      <c r="E60" s="1">
        <f t="shared" si="5"/>
        <v>4.048570452681167</v>
      </c>
      <c r="F60" s="1">
        <f t="shared" si="6"/>
        <v>0.7599734090371838</v>
      </c>
      <c r="G60" s="1">
        <f t="shared" si="7"/>
        <v>5.3272527756074153</v>
      </c>
    </row>
    <row r="61" spans="1:7" x14ac:dyDescent="0.25">
      <c r="A61" s="2" t="s">
        <v>73</v>
      </c>
      <c r="B61" s="2">
        <v>1.391</v>
      </c>
      <c r="C61" s="2">
        <v>1.2569999999999999</v>
      </c>
      <c r="D61" s="1">
        <f t="shared" si="4"/>
        <v>1.1066030230708035</v>
      </c>
      <c r="E61" s="1">
        <f t="shared" si="5"/>
        <v>5.4930339140972571</v>
      </c>
      <c r="F61" s="1">
        <f t="shared" si="6"/>
        <v>1.2062204903629912</v>
      </c>
      <c r="G61" s="1">
        <f t="shared" si="7"/>
        <v>4.5539219056411682</v>
      </c>
    </row>
    <row r="62" spans="1:7" x14ac:dyDescent="0.25">
      <c r="A62" s="2" t="s">
        <v>73</v>
      </c>
      <c r="B62" s="2">
        <v>0.99</v>
      </c>
      <c r="C62" s="2">
        <v>0.93899999999999995</v>
      </c>
      <c r="D62" s="1">
        <f t="shared" si="4"/>
        <v>1.0543130990415337</v>
      </c>
      <c r="E62" s="1">
        <f t="shared" si="5"/>
        <v>2.9204559467036071</v>
      </c>
      <c r="F62" s="1">
        <f t="shared" si="6"/>
        <v>0.46882389057760682</v>
      </c>
      <c r="G62" s="1">
        <f t="shared" si="7"/>
        <v>6.2293240711464319</v>
      </c>
    </row>
    <row r="63" spans="1:7" x14ac:dyDescent="0.25">
      <c r="A63" s="2" t="s">
        <v>73</v>
      </c>
      <c r="B63" s="2">
        <v>1.73</v>
      </c>
      <c r="C63" s="2">
        <v>1.0249999999999999</v>
      </c>
      <c r="D63" s="1">
        <f t="shared" si="4"/>
        <v>1.6878048780487807</v>
      </c>
      <c r="E63" s="1">
        <f t="shared" si="5"/>
        <v>5.5708291729781001</v>
      </c>
      <c r="F63" s="1">
        <f t="shared" si="6"/>
        <v>1.1455956692239948</v>
      </c>
      <c r="G63" s="1">
        <f t="shared" si="7"/>
        <v>4.8628231780517082</v>
      </c>
    </row>
    <row r="64" spans="1:7" x14ac:dyDescent="0.25">
      <c r="A64" s="2" t="s">
        <v>73</v>
      </c>
      <c r="B64" s="2">
        <v>1.6040000000000001</v>
      </c>
      <c r="C64" s="2">
        <v>1.0169999999999999</v>
      </c>
      <c r="D64" s="1">
        <f t="shared" si="4"/>
        <v>1.577187807276303</v>
      </c>
      <c r="E64" s="1">
        <f t="shared" si="5"/>
        <v>5.1247795648361141</v>
      </c>
      <c r="F64" s="1">
        <f t="shared" si="6"/>
        <v>1.0275957814930619</v>
      </c>
      <c r="G64" s="1">
        <f t="shared" si="7"/>
        <v>4.9871551218223011</v>
      </c>
    </row>
    <row r="65" spans="1:7" x14ac:dyDescent="0.25">
      <c r="A65" s="2" t="s">
        <v>73</v>
      </c>
      <c r="B65" s="2">
        <v>1.0489999999999999</v>
      </c>
      <c r="C65" s="2">
        <v>1.0169999999999999</v>
      </c>
      <c r="D65" s="1">
        <f t="shared" si="4"/>
        <v>1.031465093411996</v>
      </c>
      <c r="E65" s="1">
        <f t="shared" si="5"/>
        <v>3.3515547154071594</v>
      </c>
      <c r="F65" s="1">
        <f t="shared" si="6"/>
        <v>0.57675336352575002</v>
      </c>
      <c r="G65" s="1">
        <f t="shared" si="7"/>
        <v>5.811070948799979</v>
      </c>
    </row>
    <row r="66" spans="1:7" x14ac:dyDescent="0.25">
      <c r="A66" s="2" t="s">
        <v>73</v>
      </c>
      <c r="B66" s="2">
        <v>1.3089999999999999</v>
      </c>
      <c r="C66" s="2">
        <v>0.95799999999999996</v>
      </c>
      <c r="D66" s="1">
        <f t="shared" ref="D66:D76" si="8">B66/C66</f>
        <v>1.3663883089770354</v>
      </c>
      <c r="E66" s="1">
        <f t="shared" ref="E66:E76" si="9">((4*PI()*(C66/2)^2)+((PI()*C66)*(B66-C66)))</f>
        <v>3.9396263026399794</v>
      </c>
      <c r="F66" s="1">
        <f t="shared" ref="F66:F76" si="10">(((4/3)*PI()*(C66/2)^3)+(PI()*((C66/2)^2)*(B66-C66)))</f>
        <v>0.71336178837862851</v>
      </c>
      <c r="G66" s="1">
        <f t="shared" ref="G66:G76" si="11">E66/F66</f>
        <v>5.5226203124703366</v>
      </c>
    </row>
    <row r="67" spans="1:7" ht="14.25" customHeight="1" x14ac:dyDescent="0.25">
      <c r="A67" s="2" t="s">
        <v>73</v>
      </c>
      <c r="B67" s="2">
        <v>1.302</v>
      </c>
      <c r="C67" s="2">
        <v>1.046</v>
      </c>
      <c r="D67" s="1">
        <f t="shared" si="8"/>
        <v>1.2447418738049714</v>
      </c>
      <c r="E67" s="1">
        <f t="shared" si="9"/>
        <v>4.2785099021827104</v>
      </c>
      <c r="F67" s="1">
        <f t="shared" si="10"/>
        <v>0.81921525108638704</v>
      </c>
      <c r="G67" s="1">
        <f t="shared" si="11"/>
        <v>5.222693176804075</v>
      </c>
    </row>
    <row r="68" spans="1:7" ht="14.25" customHeight="1" x14ac:dyDescent="0.25">
      <c r="A68" s="2" t="s">
        <v>73</v>
      </c>
      <c r="B68" s="2">
        <v>2.3919999999999999</v>
      </c>
      <c r="C68" s="2">
        <v>1.1519999999999999</v>
      </c>
      <c r="D68" s="1">
        <f t="shared" si="8"/>
        <v>2.0763888888888888</v>
      </c>
      <c r="E68" s="1">
        <f t="shared" si="9"/>
        <v>8.6569224507495761</v>
      </c>
      <c r="F68" s="1">
        <f t="shared" si="10"/>
        <v>2.0929485288287131</v>
      </c>
      <c r="G68" s="1">
        <f t="shared" si="11"/>
        <v>4.1362328463922102</v>
      </c>
    </row>
    <row r="69" spans="1:7" ht="14.25" customHeight="1" x14ac:dyDescent="0.25">
      <c r="A69" s="2" t="s">
        <v>73</v>
      </c>
      <c r="B69" s="2">
        <v>0.94399999999999995</v>
      </c>
      <c r="C69" s="2">
        <v>0.94399999999999995</v>
      </c>
      <c r="D69" s="1">
        <f t="shared" si="8"/>
        <v>1</v>
      </c>
      <c r="E69" s="1">
        <f t="shared" si="9"/>
        <v>2.7995863109493935</v>
      </c>
      <c r="F69" s="1">
        <f t="shared" si="10"/>
        <v>0.44046824625603787</v>
      </c>
      <c r="G69" s="1">
        <f t="shared" si="11"/>
        <v>6.3559322033898313</v>
      </c>
    </row>
    <row r="70" spans="1:7" x14ac:dyDescent="0.25">
      <c r="A70" s="2" t="s">
        <v>73</v>
      </c>
      <c r="B70" s="2">
        <v>0.94399999999999995</v>
      </c>
      <c r="C70" s="2">
        <v>0.77200000000000002</v>
      </c>
      <c r="D70" s="1">
        <f t="shared" si="8"/>
        <v>1.2227979274611398</v>
      </c>
      <c r="E70" s="1">
        <f t="shared" si="9"/>
        <v>2.2894921949713263</v>
      </c>
      <c r="F70" s="1">
        <f t="shared" si="10"/>
        <v>0.32141818745646189</v>
      </c>
      <c r="G70" s="1">
        <f t="shared" si="11"/>
        <v>7.1230947230746002</v>
      </c>
    </row>
    <row r="71" spans="1:7" x14ac:dyDescent="0.25">
      <c r="A71" s="2" t="s">
        <v>73</v>
      </c>
      <c r="B71" s="2">
        <v>1.7110000000000001</v>
      </c>
      <c r="C71" s="2">
        <v>1.177</v>
      </c>
      <c r="D71" s="1">
        <f t="shared" si="8"/>
        <v>1.453695836873407</v>
      </c>
      <c r="E71" s="1">
        <f t="shared" si="9"/>
        <v>6.3266869406538442</v>
      </c>
      <c r="F71" s="1">
        <f t="shared" si="10"/>
        <v>1.4347552919012134</v>
      </c>
      <c r="G71" s="1">
        <f t="shared" si="11"/>
        <v>4.4095930339941569</v>
      </c>
    </row>
    <row r="72" spans="1:7" x14ac:dyDescent="0.25">
      <c r="A72" s="2" t="s">
        <v>73</v>
      </c>
      <c r="B72" s="2">
        <v>1.302</v>
      </c>
      <c r="C72" s="2">
        <v>1.0669999999999999</v>
      </c>
      <c r="D72" s="1">
        <f t="shared" si="8"/>
        <v>1.2202436738519213</v>
      </c>
      <c r="E72" s="1">
        <f t="shared" si="9"/>
        <v>4.3644073285171627</v>
      </c>
      <c r="F72" s="1">
        <f t="shared" si="10"/>
        <v>0.84618019821041079</v>
      </c>
      <c r="G72" s="1">
        <f t="shared" si="11"/>
        <v>5.1577753033543701</v>
      </c>
    </row>
    <row r="73" spans="1:7" x14ac:dyDescent="0.25">
      <c r="A73" s="2" t="s">
        <v>73</v>
      </c>
      <c r="B73" s="2">
        <v>1.0369999999999999</v>
      </c>
      <c r="C73" s="2">
        <v>0.93600000000000005</v>
      </c>
      <c r="D73" s="1">
        <f t="shared" si="8"/>
        <v>1.1079059829059827</v>
      </c>
      <c r="E73" s="1">
        <f t="shared" si="9"/>
        <v>3.0493303605391682</v>
      </c>
      <c r="F73" s="1">
        <f t="shared" si="10"/>
        <v>0.49886103728589182</v>
      </c>
      <c r="G73" s="1">
        <f t="shared" si="11"/>
        <v>6.1125847332743888</v>
      </c>
    </row>
    <row r="74" spans="1:7" s="2" customFormat="1" x14ac:dyDescent="0.25">
      <c r="A74" s="2" t="s">
        <v>73</v>
      </c>
      <c r="B74" s="2">
        <v>1.9810000000000001</v>
      </c>
      <c r="C74" s="2">
        <v>1.3839999999999999</v>
      </c>
      <c r="D74" s="1">
        <f t="shared" si="8"/>
        <v>1.4313583815028903</v>
      </c>
      <c r="E74" s="1">
        <f t="shared" si="9"/>
        <v>8.613317144717751</v>
      </c>
      <c r="F74" s="1">
        <f t="shared" si="10"/>
        <v>2.2861798839841501</v>
      </c>
      <c r="G74" s="1">
        <f t="shared" si="11"/>
        <v>3.7675588019378559</v>
      </c>
    </row>
    <row r="75" spans="1:7" s="2" customFormat="1" x14ac:dyDescent="0.25">
      <c r="A75" s="2" t="s">
        <v>73</v>
      </c>
      <c r="B75" s="2">
        <v>1.0780000000000001</v>
      </c>
      <c r="C75" s="2">
        <v>1.075</v>
      </c>
      <c r="D75" s="1">
        <f t="shared" si="8"/>
        <v>1.0027906976744188</v>
      </c>
      <c r="E75" s="1">
        <f t="shared" si="9"/>
        <v>3.6406346466125319</v>
      </c>
      <c r="F75" s="1">
        <f t="shared" si="10"/>
        <v>0.65318799993732146</v>
      </c>
      <c r="G75" s="1">
        <f t="shared" si="11"/>
        <v>5.5736398203302562</v>
      </c>
    </row>
    <row r="76" spans="1:7" s="2" customFormat="1" x14ac:dyDescent="0.25">
      <c r="A76" s="2" t="s">
        <v>73</v>
      </c>
      <c r="B76" s="2">
        <v>1.407</v>
      </c>
      <c r="C76" s="2">
        <v>1.1339999999999999</v>
      </c>
      <c r="D76" s="1">
        <f t="shared" si="8"/>
        <v>1.2407407407407409</v>
      </c>
      <c r="E76" s="1">
        <f t="shared" si="9"/>
        <v>5.0125304593233517</v>
      </c>
      <c r="F76" s="1">
        <f t="shared" si="10"/>
        <v>1.039277117547617</v>
      </c>
      <c r="G76" s="1">
        <f t="shared" si="11"/>
        <v>4.8230932584674084</v>
      </c>
    </row>
    <row r="77" spans="1:7" s="2" customFormat="1" x14ac:dyDescent="0.25">
      <c r="D77" s="1"/>
      <c r="E77" s="1"/>
      <c r="F77" s="1"/>
      <c r="G77" s="1"/>
    </row>
    <row r="78" spans="1:7" s="2" customFormat="1" x14ac:dyDescent="0.25">
      <c r="D78" s="1"/>
      <c r="E78" s="1"/>
      <c r="F78" s="1"/>
      <c r="G78" s="1"/>
    </row>
    <row r="79" spans="1:7" s="2" customFormat="1" x14ac:dyDescent="0.25">
      <c r="D79" s="1"/>
      <c r="E79" s="1"/>
      <c r="F79" s="1"/>
      <c r="G79" s="1"/>
    </row>
    <row r="80" spans="1:7" s="2" customFormat="1" x14ac:dyDescent="0.25">
      <c r="D80" s="1"/>
      <c r="E80" s="1"/>
      <c r="F80" s="1"/>
      <c r="G80" s="1"/>
    </row>
    <row r="81" spans="4:7" s="2" customFormat="1" x14ac:dyDescent="0.25">
      <c r="D81" s="1"/>
      <c r="E81" s="1"/>
      <c r="F81" s="1"/>
      <c r="G81" s="1"/>
    </row>
    <row r="82" spans="4:7" s="2" customFormat="1" x14ac:dyDescent="0.25">
      <c r="D82" s="1"/>
      <c r="E82" s="1"/>
      <c r="F82" s="1"/>
      <c r="G82" s="1"/>
    </row>
    <row r="83" spans="4:7" s="2" customFormat="1" x14ac:dyDescent="0.25">
      <c r="D83" s="1"/>
      <c r="E83" s="1"/>
      <c r="F83" s="1"/>
      <c r="G83" s="1"/>
    </row>
    <row r="84" spans="4:7" s="2" customFormat="1" x14ac:dyDescent="0.25"/>
    <row r="85" spans="4:7" s="2" customFormat="1" x14ac:dyDescent="0.25"/>
    <row r="86" spans="4:7" s="2" customFormat="1" x14ac:dyDescent="0.25">
      <c r="D86" s="1"/>
      <c r="E86" s="1"/>
      <c r="F86" s="1"/>
      <c r="G86" s="1"/>
    </row>
    <row r="87" spans="4:7" s="2" customFormat="1" x14ac:dyDescent="0.25">
      <c r="D87" s="1"/>
      <c r="E87" s="1"/>
      <c r="F87" s="1"/>
      <c r="G87" s="1"/>
    </row>
    <row r="88" spans="4:7" s="2" customFormat="1" x14ac:dyDescent="0.25">
      <c r="D88" s="1"/>
      <c r="E88" s="1"/>
      <c r="F88" s="1"/>
      <c r="G88" s="1"/>
    </row>
    <row r="89" spans="4:7" s="2" customFormat="1" x14ac:dyDescent="0.25">
      <c r="D89" s="1"/>
      <c r="E89" s="1"/>
      <c r="F89" s="1"/>
      <c r="G89" s="1"/>
    </row>
    <row r="90" spans="4:7" x14ac:dyDescent="0.25">
      <c r="F90" s="1"/>
      <c r="G90" s="1"/>
    </row>
    <row r="91" spans="4:7" x14ac:dyDescent="0.25">
      <c r="F91" s="1"/>
      <c r="G91" s="1"/>
    </row>
    <row r="92" spans="4:7" x14ac:dyDescent="0.25">
      <c r="F92" s="1"/>
      <c r="G92" s="1"/>
    </row>
    <row r="93" spans="4:7" x14ac:dyDescent="0.25">
      <c r="F93" s="1"/>
      <c r="G93" s="1"/>
    </row>
    <row r="94" spans="4:7" x14ac:dyDescent="0.25">
      <c r="F94" s="1"/>
      <c r="G94" s="1"/>
    </row>
    <row r="95" spans="4:7" x14ac:dyDescent="0.25">
      <c r="F95" s="1"/>
      <c r="G95" s="1"/>
    </row>
    <row r="96" spans="4:7" x14ac:dyDescent="0.25">
      <c r="F96" s="1"/>
      <c r="G96" s="1"/>
    </row>
    <row r="105" spans="1:7" x14ac:dyDescent="0.25">
      <c r="A105" s="2" t="s">
        <v>7</v>
      </c>
      <c r="B105" s="2">
        <f t="shared" ref="B105:G105" si="12">COUNT(B2:B94)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s="2" customFormat="1" x14ac:dyDescent="0.25">
      <c r="A106" s="2" t="s">
        <v>8</v>
      </c>
      <c r="B106" s="2">
        <f t="shared" ref="B106:G106" si="13">AVERAGE(B2:B94)</f>
        <v>1.5041066666666671</v>
      </c>
      <c r="C106" s="2">
        <f t="shared" si="13"/>
        <v>1.0452933333333334</v>
      </c>
      <c r="D106" s="1">
        <f t="shared" si="13"/>
        <v>1.4322867675245388</v>
      </c>
      <c r="E106" s="1">
        <f t="shared" si="13"/>
        <v>5.0168713026125724</v>
      </c>
      <c r="F106" s="1">
        <f t="shared" si="13"/>
        <v>1.0369118134196038</v>
      </c>
      <c r="G106" s="1">
        <f t="shared" si="13"/>
        <v>5.153130899329966</v>
      </c>
    </row>
    <row r="107" spans="1:7" s="2" customFormat="1" x14ac:dyDescent="0.25">
      <c r="A107" s="2" t="s">
        <v>9</v>
      </c>
      <c r="B107" s="2">
        <f t="shared" ref="B107:G107" si="14">_xlfn.STDEV.S(B2:B94)</f>
        <v>0.41991001524243132</v>
      </c>
      <c r="C107" s="2">
        <f t="shared" si="14"/>
        <v>0.1108195237620474</v>
      </c>
      <c r="D107" s="1">
        <f t="shared" si="14"/>
        <v>0.33638902758907191</v>
      </c>
      <c r="E107" s="1">
        <f t="shared" si="14"/>
        <v>1.7600743331791402</v>
      </c>
      <c r="F107" s="1">
        <f t="shared" si="14"/>
        <v>0.51055390388368482</v>
      </c>
      <c r="G107" s="1">
        <f t="shared" si="14"/>
        <v>0.70106475750096542</v>
      </c>
    </row>
    <row r="108" spans="1:7" s="2" customFormat="1" x14ac:dyDescent="0.25">
      <c r="D108" s="1"/>
      <c r="E108" s="1"/>
    </row>
    <row r="109" spans="1:7" s="2" customFormat="1" x14ac:dyDescent="0.25">
      <c r="D109" s="1"/>
      <c r="E109" s="1"/>
    </row>
    <row r="110" spans="1:7" s="2" customFormat="1" x14ac:dyDescent="0.25">
      <c r="D110" s="1"/>
      <c r="E110" s="1"/>
    </row>
    <row r="111" spans="1:7" s="2" customFormat="1" x14ac:dyDescent="0.25">
      <c r="D111" s="1"/>
      <c r="E111" s="1"/>
    </row>
    <row r="112" spans="1:7" s="2" customFormat="1" x14ac:dyDescent="0.25">
      <c r="D112" s="1"/>
      <c r="E112" s="1"/>
    </row>
    <row r="113" spans="4:5" s="2" customFormat="1" x14ac:dyDescent="0.25">
      <c r="D113" s="1"/>
      <c r="E113" s="1"/>
    </row>
    <row r="114" spans="4:5" s="2" customFormat="1" x14ac:dyDescent="0.25">
      <c r="D114" s="1"/>
      <c r="E114" s="1"/>
    </row>
    <row r="115" spans="4:5" s="2" customFormat="1" x14ac:dyDescent="0.25">
      <c r="D115" s="1"/>
      <c r="E115" s="1"/>
    </row>
    <row r="116" spans="4:5" s="2" customFormat="1" x14ac:dyDescent="0.25">
      <c r="D116" s="1"/>
      <c r="E116" s="1"/>
    </row>
    <row r="117" spans="4:5" s="2" customFormat="1" x14ac:dyDescent="0.25">
      <c r="D117" s="1"/>
      <c r="E117" s="1"/>
    </row>
    <row r="118" spans="4:5" s="2" customFormat="1" x14ac:dyDescent="0.25">
      <c r="D118" s="1"/>
      <c r="E118" s="1"/>
    </row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  <row r="122" spans="4:5" s="2" customFormat="1" x14ac:dyDescent="0.25">
      <c r="D122" s="1"/>
      <c r="E122" s="1"/>
    </row>
    <row r="123" spans="4:5" s="2" customFormat="1" x14ac:dyDescent="0.25">
      <c r="D123" s="1"/>
      <c r="E123" s="1"/>
    </row>
    <row r="124" spans="4:5" s="2" customFormat="1" x14ac:dyDescent="0.25">
      <c r="D124" s="1"/>
      <c r="E124" s="1"/>
    </row>
    <row r="125" spans="4:5" s="2" customFormat="1" x14ac:dyDescent="0.25">
      <c r="D125" s="1"/>
      <c r="E125" s="1"/>
    </row>
    <row r="126" spans="4:5" s="2" customFormat="1" x14ac:dyDescent="0.25">
      <c r="D126" s="1"/>
      <c r="E126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1"/>
  <sheetViews>
    <sheetView zoomScale="115" zoomScaleNormal="115" zoomScalePageLayoutView="115" workbookViewId="0">
      <pane ySplit="1" topLeftCell="A4" activePane="bottomLeft" state="frozen"/>
      <selection pane="bottomLeft" activeCell="A2" sqref="A2:G7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73</v>
      </c>
      <c r="B2" s="2">
        <v>2.4260000000000002</v>
      </c>
      <c r="C2" s="2">
        <v>1.056</v>
      </c>
      <c r="D2" s="1">
        <f t="shared" ref="D2:D33" si="0">B2/C2</f>
        <v>2.2973484848484849</v>
      </c>
      <c r="E2" s="1">
        <f t="shared" ref="E2:E33" si="1">((4*PI()*(C2/2)^2)+((PI()*C2)*(B2-C2)))</f>
        <v>8.0483079891549334</v>
      </c>
      <c r="F2" s="1">
        <f t="shared" ref="F2:F33" si="2">(((4/3)*PI()*(C2/2)^3)+(PI()*((C2/2)^2)*(B2-C2)))</f>
        <v>1.8164626393857941</v>
      </c>
      <c r="G2" s="1">
        <f t="shared" ref="G2:G33" si="3">E2/F2</f>
        <v>4.4307588907396038</v>
      </c>
    </row>
    <row r="3" spans="1:15" x14ac:dyDescent="0.25">
      <c r="A3" s="2" t="s">
        <v>73</v>
      </c>
      <c r="B3" s="2">
        <v>2.4</v>
      </c>
      <c r="C3" s="2">
        <v>1.212</v>
      </c>
      <c r="D3" s="1">
        <f t="shared" si="0"/>
        <v>1.9801980198019802</v>
      </c>
      <c r="E3" s="1">
        <f t="shared" si="1"/>
        <v>9.1382647107619892</v>
      </c>
      <c r="F3" s="1">
        <f t="shared" si="2"/>
        <v>2.3027970157884674</v>
      </c>
      <c r="G3" s="1">
        <f t="shared" si="3"/>
        <v>3.9683327050139883</v>
      </c>
    </row>
    <row r="4" spans="1:15" x14ac:dyDescent="0.25">
      <c r="A4" s="2" t="s">
        <v>73</v>
      </c>
      <c r="B4" s="2">
        <v>1.9259999999999999</v>
      </c>
      <c r="C4" s="2">
        <v>1.2290000000000001</v>
      </c>
      <c r="D4" s="1">
        <f t="shared" si="0"/>
        <v>1.567127746135069</v>
      </c>
      <c r="E4" s="1">
        <f t="shared" si="1"/>
        <v>7.4363194570503346</v>
      </c>
      <c r="F4" s="1">
        <f t="shared" si="2"/>
        <v>1.7988225749065379</v>
      </c>
      <c r="G4" s="1">
        <f t="shared" si="3"/>
        <v>4.1339927354629218</v>
      </c>
    </row>
    <row r="5" spans="1:15" x14ac:dyDescent="0.25">
      <c r="A5" s="2" t="s">
        <v>73</v>
      </c>
      <c r="B5" s="2">
        <v>2.1429999999999998</v>
      </c>
      <c r="C5" s="2">
        <v>1.212</v>
      </c>
      <c r="D5" s="1">
        <f t="shared" si="0"/>
        <v>1.7681518151815181</v>
      </c>
      <c r="E5" s="1">
        <f t="shared" si="1"/>
        <v>8.1597088646512255</v>
      </c>
      <c r="F5" s="1">
        <f t="shared" si="2"/>
        <v>2.0062945944169064</v>
      </c>
      <c r="G5" s="1">
        <f t="shared" si="3"/>
        <v>4.0670542039827895</v>
      </c>
    </row>
    <row r="6" spans="1:15" x14ac:dyDescent="0.25">
      <c r="A6" s="2" t="s">
        <v>73</v>
      </c>
      <c r="B6" s="2">
        <v>1.7789999999999999</v>
      </c>
      <c r="C6" s="2">
        <v>1.2509999999999999</v>
      </c>
      <c r="D6" s="1">
        <f t="shared" si="0"/>
        <v>1.4220623501199041</v>
      </c>
      <c r="E6" s="1">
        <f t="shared" si="1"/>
        <v>6.9917055567510378</v>
      </c>
      <c r="F6" s="1">
        <f t="shared" si="2"/>
        <v>1.6741008169388609</v>
      </c>
      <c r="G6" s="1">
        <f t="shared" si="3"/>
        <v>4.1763945671656515</v>
      </c>
    </row>
    <row r="7" spans="1:15" x14ac:dyDescent="0.25">
      <c r="A7" s="2" t="s">
        <v>73</v>
      </c>
      <c r="B7" s="2">
        <v>1.7250000000000001</v>
      </c>
      <c r="C7" s="2">
        <v>1.0269999999999999</v>
      </c>
      <c r="D7" s="1">
        <f t="shared" si="0"/>
        <v>1.6796494644595912</v>
      </c>
      <c r="E7" s="1">
        <f t="shared" si="1"/>
        <v>5.5655670052833379</v>
      </c>
      <c r="F7" s="1">
        <f t="shared" si="2"/>
        <v>1.1453764821371495</v>
      </c>
      <c r="G7" s="1">
        <f t="shared" si="3"/>
        <v>4.8591594921685379</v>
      </c>
    </row>
    <row r="8" spans="1:15" x14ac:dyDescent="0.25">
      <c r="A8" s="2" t="s">
        <v>73</v>
      </c>
      <c r="B8" s="2">
        <v>2.004</v>
      </c>
      <c r="C8" s="2">
        <v>1.3109999999999999</v>
      </c>
      <c r="D8" s="1">
        <f t="shared" si="0"/>
        <v>1.528604118993135</v>
      </c>
      <c r="E8" s="1">
        <f t="shared" si="1"/>
        <v>8.2537304495878629</v>
      </c>
      <c r="F8" s="1">
        <f t="shared" si="2"/>
        <v>2.1152624564140443</v>
      </c>
      <c r="G8" s="1">
        <f t="shared" si="3"/>
        <v>3.9019888168299559</v>
      </c>
    </row>
    <row r="9" spans="1:15" x14ac:dyDescent="0.25">
      <c r="A9" s="2" t="s">
        <v>73</v>
      </c>
      <c r="B9" s="2">
        <v>1.458</v>
      </c>
      <c r="C9" s="2">
        <v>1.0309999999999999</v>
      </c>
      <c r="D9" s="1">
        <f t="shared" si="0"/>
        <v>1.414161008729389</v>
      </c>
      <c r="E9" s="1">
        <f t="shared" si="1"/>
        <v>4.7224357936908694</v>
      </c>
      <c r="F9" s="1">
        <f t="shared" si="2"/>
        <v>0.93029852805876423</v>
      </c>
      <c r="G9" s="1">
        <f t="shared" si="3"/>
        <v>5.076258481828499</v>
      </c>
    </row>
    <row r="10" spans="1:15" x14ac:dyDescent="0.25">
      <c r="A10" s="2" t="s">
        <v>73</v>
      </c>
      <c r="B10" s="2">
        <v>2.3260000000000001</v>
      </c>
      <c r="C10" s="2">
        <v>1.008</v>
      </c>
      <c r="D10" s="1">
        <f t="shared" si="0"/>
        <v>2.3075396825396828</v>
      </c>
      <c r="E10" s="1">
        <f t="shared" si="1"/>
        <v>7.3658032683478574</v>
      </c>
      <c r="F10" s="1">
        <f t="shared" si="2"/>
        <v>1.5880494509935872</v>
      </c>
      <c r="G10" s="1">
        <f t="shared" si="3"/>
        <v>4.6382707186727288</v>
      </c>
    </row>
    <row r="11" spans="1:15" x14ac:dyDescent="0.25">
      <c r="A11" s="2" t="s">
        <v>73</v>
      </c>
      <c r="B11" s="2">
        <v>1.4810000000000001</v>
      </c>
      <c r="C11" s="2">
        <v>1.1000000000000001</v>
      </c>
      <c r="D11" s="1">
        <f t="shared" si="0"/>
        <v>1.3463636363636364</v>
      </c>
      <c r="E11" s="1">
        <f t="shared" si="1"/>
        <v>5.117968591963133</v>
      </c>
      <c r="F11" s="1">
        <f t="shared" si="2"/>
        <v>1.0589863776291937</v>
      </c>
      <c r="G11" s="1">
        <f t="shared" si="3"/>
        <v>4.8328936991814642</v>
      </c>
    </row>
    <row r="12" spans="1:15" x14ac:dyDescent="0.25">
      <c r="A12" s="2" t="s">
        <v>73</v>
      </c>
      <c r="B12" s="2">
        <v>1.5529999999999999</v>
      </c>
      <c r="C12" s="2">
        <v>0.99099999999999999</v>
      </c>
      <c r="D12" s="1">
        <f t="shared" si="0"/>
        <v>1.5671039354187688</v>
      </c>
      <c r="E12" s="1">
        <f t="shared" si="1"/>
        <v>4.8349833505057234</v>
      </c>
      <c r="F12" s="1">
        <f t="shared" si="2"/>
        <v>0.94307289435973918</v>
      </c>
      <c r="G12" s="1">
        <f t="shared" si="3"/>
        <v>5.1268394833765614</v>
      </c>
    </row>
    <row r="13" spans="1:15" x14ac:dyDescent="0.25">
      <c r="A13" s="2" t="s">
        <v>73</v>
      </c>
      <c r="B13" s="2">
        <v>1.274</v>
      </c>
      <c r="C13" s="2">
        <v>0.91500000000000004</v>
      </c>
      <c r="D13" s="1">
        <f t="shared" si="0"/>
        <v>1.3923497267759561</v>
      </c>
      <c r="E13" s="1">
        <f t="shared" si="1"/>
        <v>3.6621859722161578</v>
      </c>
      <c r="F13" s="1">
        <f t="shared" si="2"/>
        <v>0.63717077305256531</v>
      </c>
      <c r="G13" s="1">
        <f t="shared" si="3"/>
        <v>5.747573691541616</v>
      </c>
    </row>
    <row r="14" spans="1:15" x14ac:dyDescent="0.25">
      <c r="A14" s="2" t="s">
        <v>73</v>
      </c>
      <c r="B14" s="2">
        <v>1.6890000000000001</v>
      </c>
      <c r="C14" s="2">
        <v>1.236</v>
      </c>
      <c r="D14" s="1">
        <f t="shared" si="0"/>
        <v>1.3665048543689322</v>
      </c>
      <c r="E14" s="1">
        <f t="shared" si="1"/>
        <v>6.5584013900046667</v>
      </c>
      <c r="F14" s="1">
        <f t="shared" si="2"/>
        <v>1.5322079808680351</v>
      </c>
      <c r="G14" s="1">
        <f t="shared" si="3"/>
        <v>4.2803597630976729</v>
      </c>
    </row>
    <row r="15" spans="1:15" x14ac:dyDescent="0.25">
      <c r="A15" s="2" t="s">
        <v>73</v>
      </c>
      <c r="B15" s="2">
        <v>2.1920000000000002</v>
      </c>
      <c r="C15" s="2">
        <v>1.224</v>
      </c>
      <c r="D15" s="1">
        <f t="shared" si="0"/>
        <v>1.7908496732026145</v>
      </c>
      <c r="E15" s="1">
        <f t="shared" si="1"/>
        <v>8.4289182223226433</v>
      </c>
      <c r="F15" s="1">
        <f t="shared" si="2"/>
        <v>2.0991697870615056</v>
      </c>
      <c r="G15" s="1">
        <f t="shared" si="3"/>
        <v>4.0153580116650547</v>
      </c>
    </row>
    <row r="16" spans="1:15" x14ac:dyDescent="0.25">
      <c r="A16" s="2" t="s">
        <v>73</v>
      </c>
      <c r="B16" s="2">
        <v>1.728</v>
      </c>
      <c r="C16" s="2">
        <v>1.0269999999999999</v>
      </c>
      <c r="D16" s="1">
        <f t="shared" si="0"/>
        <v>1.6825705939629991</v>
      </c>
      <c r="E16" s="1">
        <f t="shared" si="1"/>
        <v>5.5752462522490474</v>
      </c>
      <c r="F16" s="1">
        <f t="shared" si="2"/>
        <v>1.1478616287955954</v>
      </c>
      <c r="G16" s="1">
        <f t="shared" si="3"/>
        <v>4.8570717169968711</v>
      </c>
    </row>
    <row r="17" spans="1:7" x14ac:dyDescent="0.25">
      <c r="A17" s="2" t="s">
        <v>73</v>
      </c>
      <c r="B17" s="2">
        <v>1.639</v>
      </c>
      <c r="C17" s="2">
        <v>0.98199999999999998</v>
      </c>
      <c r="D17" s="1">
        <f t="shared" si="0"/>
        <v>1.6690427698574339</v>
      </c>
      <c r="E17" s="1">
        <f t="shared" si="1"/>
        <v>5.0563870927674648</v>
      </c>
      <c r="F17" s="1">
        <f t="shared" si="2"/>
        <v>0.99342786822550599</v>
      </c>
      <c r="G17" s="1">
        <f t="shared" si="3"/>
        <v>5.0898381799972574</v>
      </c>
    </row>
    <row r="18" spans="1:7" x14ac:dyDescent="0.25">
      <c r="A18" s="2" t="s">
        <v>73</v>
      </c>
      <c r="B18" s="2">
        <v>2.5470000000000002</v>
      </c>
      <c r="C18" s="2">
        <f>(0.953+0.897)/2</f>
        <v>0.92500000000000004</v>
      </c>
      <c r="D18" s="1">
        <f t="shared" si="0"/>
        <v>2.7535135135135134</v>
      </c>
      <c r="E18" s="1">
        <f t="shared" si="1"/>
        <v>7.4015137520412129</v>
      </c>
      <c r="F18" s="1">
        <f t="shared" si="2"/>
        <v>1.5043981115628071</v>
      </c>
      <c r="G18" s="1">
        <f t="shared" si="3"/>
        <v>4.9199169389759012</v>
      </c>
    </row>
    <row r="19" spans="1:7" x14ac:dyDescent="0.25">
      <c r="A19" s="2" t="s">
        <v>73</v>
      </c>
      <c r="B19" s="2">
        <v>1.337</v>
      </c>
      <c r="C19" s="2">
        <v>0.97899999999999998</v>
      </c>
      <c r="D19" s="1">
        <f t="shared" si="0"/>
        <v>1.365679264555669</v>
      </c>
      <c r="E19" s="1">
        <f t="shared" si="1"/>
        <v>4.1121028809147129</v>
      </c>
      <c r="F19" s="1">
        <f t="shared" si="2"/>
        <v>0.7607872176701449</v>
      </c>
      <c r="G19" s="1">
        <f t="shared" si="3"/>
        <v>5.4050630523311449</v>
      </c>
    </row>
    <row r="20" spans="1:7" x14ac:dyDescent="0.25">
      <c r="A20" s="2" t="s">
        <v>73</v>
      </c>
      <c r="B20" s="2">
        <v>2.1080000000000001</v>
      </c>
      <c r="C20" s="2">
        <v>1.028</v>
      </c>
      <c r="D20" s="1">
        <f t="shared" si="0"/>
        <v>2.0505836575875489</v>
      </c>
      <c r="E20" s="1">
        <f t="shared" si="1"/>
        <v>6.8079066785527678</v>
      </c>
      <c r="F20" s="1">
        <f t="shared" si="2"/>
        <v>1.4652199808335187</v>
      </c>
      <c r="G20" s="1">
        <f t="shared" si="3"/>
        <v>4.6463375927210322</v>
      </c>
    </row>
    <row r="21" spans="1:7" x14ac:dyDescent="0.25">
      <c r="A21" s="2" t="s">
        <v>73</v>
      </c>
      <c r="B21" s="2">
        <v>1.421</v>
      </c>
      <c r="C21" s="2">
        <v>1.117</v>
      </c>
      <c r="D21" s="1">
        <f t="shared" si="0"/>
        <v>1.2721575649059982</v>
      </c>
      <c r="E21" s="1">
        <f t="shared" si="1"/>
        <v>4.9865149305589744</v>
      </c>
      <c r="F21" s="1">
        <f t="shared" si="2"/>
        <v>1.0276227046803039</v>
      </c>
      <c r="G21" s="1">
        <f t="shared" si="3"/>
        <v>4.8524764077787594</v>
      </c>
    </row>
    <row r="22" spans="1:7" x14ac:dyDescent="0.25">
      <c r="A22" s="2" t="s">
        <v>73</v>
      </c>
      <c r="B22" s="2">
        <v>2.9489999999999998</v>
      </c>
      <c r="C22" s="2">
        <f>(1.231+1.051)/2</f>
        <v>1.141</v>
      </c>
      <c r="D22" s="1">
        <f t="shared" si="0"/>
        <v>2.5845749342681859</v>
      </c>
      <c r="E22" s="1">
        <f t="shared" si="1"/>
        <v>10.570859235132819</v>
      </c>
      <c r="F22" s="1">
        <f t="shared" si="2"/>
        <v>2.6264486855552764</v>
      </c>
      <c r="G22" s="1">
        <f t="shared" si="3"/>
        <v>4.0247728018710394</v>
      </c>
    </row>
    <row r="23" spans="1:7" x14ac:dyDescent="0.25">
      <c r="A23" s="2" t="s">
        <v>73</v>
      </c>
      <c r="B23" s="2">
        <f>1.199+1.229</f>
        <v>2.4279999999999999</v>
      </c>
      <c r="C23" s="2">
        <f>(1.107+0.973)/2</f>
        <v>1.04</v>
      </c>
      <c r="D23" s="1">
        <f t="shared" si="0"/>
        <v>2.3346153846153843</v>
      </c>
      <c r="E23" s="1">
        <f t="shared" si="1"/>
        <v>7.9328984414326591</v>
      </c>
      <c r="F23" s="1">
        <f t="shared" si="2"/>
        <v>1.7680648882151888</v>
      </c>
      <c r="G23" s="1">
        <f t="shared" si="3"/>
        <v>4.4867688365446217</v>
      </c>
    </row>
    <row r="24" spans="1:7" x14ac:dyDescent="0.25">
      <c r="A24" s="2" t="s">
        <v>73</v>
      </c>
      <c r="B24" s="2">
        <v>2.2160000000000002</v>
      </c>
      <c r="C24" s="2">
        <v>1.0009999999999999</v>
      </c>
      <c r="D24" s="1">
        <f t="shared" si="0"/>
        <v>2.2137862137862143</v>
      </c>
      <c r="E24" s="1">
        <f t="shared" si="1"/>
        <v>6.9687310896753365</v>
      </c>
      <c r="F24" s="1">
        <f t="shared" si="2"/>
        <v>1.481339383568743</v>
      </c>
      <c r="G24" s="1">
        <f t="shared" si="3"/>
        <v>4.7043447078864125</v>
      </c>
    </row>
    <row r="25" spans="1:7" x14ac:dyDescent="0.25">
      <c r="A25" s="2" t="s">
        <v>73</v>
      </c>
      <c r="B25" s="2">
        <v>1.3460000000000001</v>
      </c>
      <c r="C25" s="2">
        <v>0.85299999999999998</v>
      </c>
      <c r="D25" s="1">
        <f t="shared" si="0"/>
        <v>1.5779601406799533</v>
      </c>
      <c r="E25" s="1">
        <f t="shared" si="1"/>
        <v>3.6069819061072783</v>
      </c>
      <c r="F25" s="1">
        <f t="shared" si="2"/>
        <v>0.60670297656152694</v>
      </c>
      <c r="G25" s="1">
        <f t="shared" si="3"/>
        <v>5.9452187403954282</v>
      </c>
    </row>
    <row r="26" spans="1:7" x14ac:dyDescent="0.25">
      <c r="A26" s="2" t="s">
        <v>73</v>
      </c>
      <c r="B26" s="2">
        <v>2.0739999999999998</v>
      </c>
      <c r="C26" s="2">
        <v>1.095</v>
      </c>
      <c r="D26" s="1">
        <f t="shared" si="0"/>
        <v>1.8940639269406392</v>
      </c>
      <c r="E26" s="1">
        <f t="shared" si="1"/>
        <v>7.1346511640820278</v>
      </c>
      <c r="F26" s="1">
        <f t="shared" si="2"/>
        <v>1.6093858641707715</v>
      </c>
      <c r="G26" s="1">
        <f t="shared" si="3"/>
        <v>4.4331513796153068</v>
      </c>
    </row>
    <row r="27" spans="1:7" x14ac:dyDescent="0.25">
      <c r="A27" s="2" t="s">
        <v>73</v>
      </c>
      <c r="B27" s="2">
        <v>1.167</v>
      </c>
      <c r="C27" s="2">
        <v>1.1120000000000001</v>
      </c>
      <c r="D27" s="1">
        <f t="shared" si="0"/>
        <v>1.0494604316546763</v>
      </c>
      <c r="E27" s="1">
        <f t="shared" si="1"/>
        <v>4.0768573529340895</v>
      </c>
      <c r="F27" s="1">
        <f t="shared" si="2"/>
        <v>0.77338251816405379</v>
      </c>
      <c r="G27" s="1">
        <f t="shared" si="3"/>
        <v>5.2714630304964896</v>
      </c>
    </row>
    <row r="28" spans="1:7" x14ac:dyDescent="0.25">
      <c r="A28" s="2" t="s">
        <v>73</v>
      </c>
      <c r="B28" s="2">
        <v>1.9379999999999999</v>
      </c>
      <c r="C28" s="2">
        <v>1.0129999999999999</v>
      </c>
      <c r="D28" s="1">
        <f t="shared" si="0"/>
        <v>1.9131293188548866</v>
      </c>
      <c r="E28" s="1">
        <f t="shared" si="1"/>
        <v>6.1675558479715598</v>
      </c>
      <c r="F28" s="1">
        <f t="shared" si="2"/>
        <v>1.2897906471126119</v>
      </c>
      <c r="G28" s="1">
        <f t="shared" si="3"/>
        <v>4.7818270831615584</v>
      </c>
    </row>
    <row r="29" spans="1:7" x14ac:dyDescent="0.25">
      <c r="A29" s="2" t="s">
        <v>73</v>
      </c>
      <c r="B29" s="2">
        <v>1.756</v>
      </c>
      <c r="C29" s="2">
        <v>1.0780000000000001</v>
      </c>
      <c r="D29" s="1">
        <f t="shared" si="0"/>
        <v>1.6289424860853432</v>
      </c>
      <c r="E29" s="1">
        <f t="shared" si="1"/>
        <v>5.9469343622805635</v>
      </c>
      <c r="F29" s="1">
        <f t="shared" si="2"/>
        <v>1.2747357662412724</v>
      </c>
      <c r="G29" s="1">
        <f t="shared" si="3"/>
        <v>4.6652290770940619</v>
      </c>
    </row>
    <row r="30" spans="1:7" x14ac:dyDescent="0.25">
      <c r="A30" s="2" t="s">
        <v>73</v>
      </c>
      <c r="B30" s="2">
        <v>2.242</v>
      </c>
      <c r="C30" s="2">
        <v>0.99</v>
      </c>
      <c r="D30" s="1">
        <f t="shared" si="0"/>
        <v>2.2646464646464648</v>
      </c>
      <c r="E30" s="1">
        <f t="shared" si="1"/>
        <v>6.9730162220548326</v>
      </c>
      <c r="F30" s="1">
        <f t="shared" si="2"/>
        <v>1.4717978307764441</v>
      </c>
      <c r="G30" s="1">
        <f t="shared" si="3"/>
        <v>4.7377541101390479</v>
      </c>
    </row>
    <row r="31" spans="1:7" x14ac:dyDescent="0.25">
      <c r="A31" s="2" t="s">
        <v>73</v>
      </c>
      <c r="B31" s="2">
        <v>1.6990000000000001</v>
      </c>
      <c r="C31" s="2">
        <v>0.93600000000000005</v>
      </c>
      <c r="D31" s="1">
        <f t="shared" si="0"/>
        <v>1.8151709401709402</v>
      </c>
      <c r="E31" s="1">
        <f t="shared" si="1"/>
        <v>4.9959616996683192</v>
      </c>
      <c r="F31" s="1">
        <f t="shared" si="2"/>
        <v>0.95437277064211323</v>
      </c>
      <c r="G31" s="1">
        <f t="shared" si="3"/>
        <v>5.2348116515383998</v>
      </c>
    </row>
    <row r="32" spans="1:7" x14ac:dyDescent="0.25">
      <c r="A32" s="2" t="s">
        <v>73</v>
      </c>
      <c r="B32" s="2">
        <v>1.548</v>
      </c>
      <c r="C32" s="2">
        <v>1.125</v>
      </c>
      <c r="D32" s="1">
        <f t="shared" si="0"/>
        <v>1.3760000000000001</v>
      </c>
      <c r="E32" s="1">
        <f t="shared" si="1"/>
        <v>5.4710836062266246</v>
      </c>
      <c r="F32" s="1">
        <f t="shared" si="2"/>
        <v>1.1659849327950274</v>
      </c>
      <c r="G32" s="1">
        <f t="shared" si="3"/>
        <v>4.6922421142369997</v>
      </c>
    </row>
    <row r="33" spans="1:7" x14ac:dyDescent="0.25">
      <c r="A33" s="2" t="s">
        <v>73</v>
      </c>
      <c r="B33" s="2">
        <v>1.3620000000000001</v>
      </c>
      <c r="C33" s="2">
        <v>0.94499999999999995</v>
      </c>
      <c r="D33" s="1">
        <f t="shared" si="0"/>
        <v>1.4412698412698415</v>
      </c>
      <c r="E33" s="1">
        <f t="shared" si="1"/>
        <v>4.0435124885088864</v>
      </c>
      <c r="F33" s="1">
        <f t="shared" si="2"/>
        <v>0.73434506402680255</v>
      </c>
      <c r="G33" s="1">
        <f t="shared" si="3"/>
        <v>5.5062840163126694</v>
      </c>
    </row>
    <row r="34" spans="1:7" x14ac:dyDescent="0.25">
      <c r="A34" s="2" t="s">
        <v>73</v>
      </c>
      <c r="B34" s="2">
        <v>2.7309999999999999</v>
      </c>
      <c r="C34" s="2">
        <v>1.173</v>
      </c>
      <c r="D34" s="1">
        <f t="shared" ref="D34:D65" si="4">B34/C34</f>
        <v>2.3282182438192667</v>
      </c>
      <c r="E34" s="1">
        <f t="shared" ref="E34:E65" si="5">((4*PI()*(C34/2)^2)+((PI()*C34)*(B34-C34)))</f>
        <v>10.063975826846718</v>
      </c>
      <c r="F34" s="1">
        <f t="shared" ref="F34:F65" si="6">(((4/3)*PI()*(C34/2)^3)+(PI()*((C34/2)^2)*(B34-C34)))</f>
        <v>2.5287259363827732</v>
      </c>
      <c r="G34" s="1">
        <f t="shared" ref="G34:G65" si="7">E34/F34</f>
        <v>3.9798602458448999</v>
      </c>
    </row>
    <row r="35" spans="1:7" x14ac:dyDescent="0.25">
      <c r="A35" s="2" t="s">
        <v>73</v>
      </c>
      <c r="B35" s="2">
        <v>1.806</v>
      </c>
      <c r="C35" s="2">
        <v>1.1739999999999999</v>
      </c>
      <c r="D35" s="1">
        <f t="shared" si="4"/>
        <v>1.5383304940374789</v>
      </c>
      <c r="E35" s="1">
        <f t="shared" si="5"/>
        <v>6.6609429742178365</v>
      </c>
      <c r="F35" s="1">
        <f t="shared" si="6"/>
        <v>1.5313702144494972</v>
      </c>
      <c r="G35" s="1">
        <f t="shared" si="7"/>
        <v>4.3496620943566793</v>
      </c>
    </row>
    <row r="36" spans="1:7" x14ac:dyDescent="0.25">
      <c r="A36" s="2" t="s">
        <v>73</v>
      </c>
      <c r="B36" s="2">
        <v>1.915</v>
      </c>
      <c r="C36" s="2">
        <v>1.236</v>
      </c>
      <c r="D36" s="1">
        <f t="shared" si="4"/>
        <v>1.5493527508090614</v>
      </c>
      <c r="E36" s="1">
        <f t="shared" si="5"/>
        <v>7.435961315487825</v>
      </c>
      <c r="F36" s="1">
        <f t="shared" si="6"/>
        <v>1.8033739978423311</v>
      </c>
      <c r="G36" s="1">
        <f t="shared" si="7"/>
        <v>4.1233606142623058</v>
      </c>
    </row>
    <row r="37" spans="1:7" x14ac:dyDescent="0.25">
      <c r="A37" s="2" t="s">
        <v>73</v>
      </c>
      <c r="B37" s="2">
        <v>1.597</v>
      </c>
      <c r="C37" s="2">
        <v>1.135</v>
      </c>
      <c r="D37" s="1">
        <f t="shared" si="4"/>
        <v>1.4070484581497797</v>
      </c>
      <c r="E37" s="1">
        <f t="shared" si="5"/>
        <v>5.6944351359335901</v>
      </c>
      <c r="F37" s="1">
        <f t="shared" si="6"/>
        <v>1.2330098237666764</v>
      </c>
      <c r="G37" s="1">
        <f t="shared" si="7"/>
        <v>4.6183209786097805</v>
      </c>
    </row>
    <row r="38" spans="1:7" x14ac:dyDescent="0.25">
      <c r="A38" s="2" t="s">
        <v>73</v>
      </c>
      <c r="B38" s="2">
        <v>2.8639999999999999</v>
      </c>
      <c r="C38" s="2">
        <v>1.131</v>
      </c>
      <c r="D38" s="1">
        <f t="shared" si="4"/>
        <v>2.5322723253757737</v>
      </c>
      <c r="E38" s="1">
        <f t="shared" si="5"/>
        <v>10.176196658025599</v>
      </c>
      <c r="F38" s="1">
        <f t="shared" si="6"/>
        <v>2.4985662911229429</v>
      </c>
      <c r="G38" s="1">
        <f t="shared" si="7"/>
        <v>4.0728143552485303</v>
      </c>
    </row>
    <row r="39" spans="1:7" x14ac:dyDescent="0.25">
      <c r="A39" s="2" t="s">
        <v>73</v>
      </c>
      <c r="B39" s="2">
        <v>1.575</v>
      </c>
      <c r="C39" s="2">
        <v>1.028</v>
      </c>
      <c r="D39" s="1">
        <f t="shared" si="4"/>
        <v>1.532101167315175</v>
      </c>
      <c r="E39" s="1">
        <f t="shared" si="5"/>
        <v>5.0865526654272335</v>
      </c>
      <c r="F39" s="1">
        <f t="shared" si="6"/>
        <v>1.0228319994602566</v>
      </c>
      <c r="G39" s="1">
        <f t="shared" si="7"/>
        <v>4.9730089282613195</v>
      </c>
    </row>
    <row r="40" spans="1:7" x14ac:dyDescent="0.25">
      <c r="A40" s="2" t="s">
        <v>73</v>
      </c>
      <c r="B40" s="2">
        <v>2.0950000000000002</v>
      </c>
      <c r="C40" s="2">
        <v>1.073</v>
      </c>
      <c r="D40" s="1">
        <f t="shared" si="4"/>
        <v>1.952469711090401</v>
      </c>
      <c r="E40" s="1">
        <f t="shared" si="5"/>
        <v>7.0620960817473719</v>
      </c>
      <c r="F40" s="1">
        <f t="shared" si="6"/>
        <v>1.5709865889763805</v>
      </c>
      <c r="G40" s="1">
        <f t="shared" si="7"/>
        <v>4.4953255051966261</v>
      </c>
    </row>
    <row r="41" spans="1:7" x14ac:dyDescent="0.25">
      <c r="A41" s="2" t="s">
        <v>73</v>
      </c>
      <c r="B41" s="2">
        <v>1.306</v>
      </c>
      <c r="C41" s="2">
        <v>0.92</v>
      </c>
      <c r="D41" s="1">
        <f t="shared" si="4"/>
        <v>1.4195652173913043</v>
      </c>
      <c r="E41" s="1">
        <f t="shared" si="5"/>
        <v>3.7746864051412086</v>
      </c>
      <c r="F41" s="1">
        <f t="shared" si="6"/>
        <v>0.66431783149593382</v>
      </c>
      <c r="G41" s="1">
        <f t="shared" si="7"/>
        <v>5.6820489021666623</v>
      </c>
    </row>
    <row r="42" spans="1:7" x14ac:dyDescent="0.25">
      <c r="A42" s="2" t="s">
        <v>73</v>
      </c>
      <c r="B42" s="2">
        <v>2.4780000000000002</v>
      </c>
      <c r="C42" s="2">
        <v>1.125</v>
      </c>
      <c r="D42" s="1">
        <f t="shared" si="4"/>
        <v>2.202666666666667</v>
      </c>
      <c r="E42" s="1">
        <f t="shared" si="5"/>
        <v>8.7579749200449459</v>
      </c>
      <c r="F42" s="1">
        <f t="shared" si="6"/>
        <v>2.0904231148064301</v>
      </c>
      <c r="G42" s="1">
        <f t="shared" si="7"/>
        <v>4.1895704549056907</v>
      </c>
    </row>
    <row r="43" spans="1:7" x14ac:dyDescent="0.25">
      <c r="A43" s="2" t="s">
        <v>73</v>
      </c>
      <c r="B43" s="2">
        <v>1.111</v>
      </c>
      <c r="C43" s="2">
        <v>1.0720000000000001</v>
      </c>
      <c r="D43" s="1">
        <f t="shared" si="4"/>
        <v>1.0363805970149254</v>
      </c>
      <c r="E43" s="1">
        <f t="shared" si="5"/>
        <v>3.741611717684215</v>
      </c>
      <c r="F43" s="1">
        <f t="shared" si="6"/>
        <v>0.68023466459865423</v>
      </c>
      <c r="G43" s="1">
        <f t="shared" si="7"/>
        <v>5.5004719876953141</v>
      </c>
    </row>
    <row r="44" spans="1:7" x14ac:dyDescent="0.25">
      <c r="A44" s="2" t="s">
        <v>73</v>
      </c>
      <c r="B44" s="2">
        <v>2.3410000000000002</v>
      </c>
      <c r="C44" s="2">
        <v>1.099</v>
      </c>
      <c r="D44" s="1">
        <f t="shared" si="4"/>
        <v>2.1301182893539585</v>
      </c>
      <c r="E44" s="1">
        <f t="shared" si="5"/>
        <v>8.082560773857022</v>
      </c>
      <c r="F44" s="1">
        <f t="shared" si="6"/>
        <v>1.8731780555580795</v>
      </c>
      <c r="G44" s="1">
        <f t="shared" si="7"/>
        <v>4.3148918758014005</v>
      </c>
    </row>
    <row r="45" spans="1:7" x14ac:dyDescent="0.25">
      <c r="A45" s="2" t="s">
        <v>73</v>
      </c>
      <c r="B45" s="2">
        <v>1.855</v>
      </c>
      <c r="C45" s="2">
        <v>1.169</v>
      </c>
      <c r="D45" s="1">
        <f t="shared" si="4"/>
        <v>1.5868263473053892</v>
      </c>
      <c r="E45" s="1">
        <f t="shared" si="5"/>
        <v>6.8125279613461984</v>
      </c>
      <c r="F45" s="1">
        <f t="shared" si="6"/>
        <v>1.5727342067040904</v>
      </c>
      <c r="G45" s="1">
        <f t="shared" si="7"/>
        <v>4.3316460799965126</v>
      </c>
    </row>
    <row r="46" spans="1:7" x14ac:dyDescent="0.25">
      <c r="A46" s="2" t="s">
        <v>73</v>
      </c>
      <c r="B46" s="2">
        <v>1.9359999999999999</v>
      </c>
      <c r="C46" s="2">
        <v>1.0640000000000001</v>
      </c>
      <c r="D46" s="1">
        <f t="shared" si="4"/>
        <v>1.8195488721804509</v>
      </c>
      <c r="E46" s="1">
        <f t="shared" si="5"/>
        <v>6.4713792735002293</v>
      </c>
      <c r="F46" s="1">
        <f t="shared" si="6"/>
        <v>1.4060363964784839</v>
      </c>
      <c r="G46" s="1">
        <f t="shared" si="7"/>
        <v>4.6025688166453227</v>
      </c>
    </row>
    <row r="47" spans="1:7" x14ac:dyDescent="0.25">
      <c r="A47" s="2" t="s">
        <v>73</v>
      </c>
      <c r="B47" s="2">
        <v>2.4079999999999999</v>
      </c>
      <c r="C47" s="2">
        <v>1.24</v>
      </c>
      <c r="D47" s="1">
        <f t="shared" si="4"/>
        <v>1.9419354838709677</v>
      </c>
      <c r="E47" s="1">
        <f t="shared" si="5"/>
        <v>9.3805443362068353</v>
      </c>
      <c r="F47" s="1">
        <f t="shared" si="6"/>
        <v>2.4088157482609533</v>
      </c>
      <c r="G47" s="1">
        <f t="shared" si="7"/>
        <v>3.894255649473866</v>
      </c>
    </row>
    <row r="48" spans="1:7" x14ac:dyDescent="0.25">
      <c r="A48" s="2" t="s">
        <v>73</v>
      </c>
      <c r="B48" s="2">
        <v>2.395</v>
      </c>
      <c r="C48" s="2">
        <f>(0.585+0.895+0.86)/3</f>
        <v>0.77999999999999992</v>
      </c>
      <c r="D48" s="1">
        <f t="shared" si="4"/>
        <v>3.0705128205128207</v>
      </c>
      <c r="E48" s="1">
        <f t="shared" si="5"/>
        <v>5.8688092361710922</v>
      </c>
      <c r="F48" s="1">
        <f t="shared" si="6"/>
        <v>1.0201803779745009</v>
      </c>
      <c r="G48" s="1">
        <f t="shared" si="7"/>
        <v>5.7527172281270653</v>
      </c>
    </row>
    <row r="49" spans="1:7" x14ac:dyDescent="0.25">
      <c r="A49" s="2" t="s">
        <v>73</v>
      </c>
      <c r="B49" s="2">
        <v>1.821</v>
      </c>
      <c r="C49" s="2">
        <v>1.0109999999999999</v>
      </c>
      <c r="D49" s="1">
        <f t="shared" si="4"/>
        <v>1.8011869436201782</v>
      </c>
      <c r="E49" s="1">
        <f t="shared" si="5"/>
        <v>5.78376946463107</v>
      </c>
      <c r="F49" s="1">
        <f t="shared" si="6"/>
        <v>1.1913135829562251</v>
      </c>
      <c r="G49" s="1">
        <f t="shared" si="7"/>
        <v>4.85495133051261</v>
      </c>
    </row>
    <row r="50" spans="1:7" x14ac:dyDescent="0.25">
      <c r="A50" s="2" t="s">
        <v>73</v>
      </c>
      <c r="B50" s="2">
        <v>1.966</v>
      </c>
      <c r="C50" s="2">
        <v>1.0779000000000001</v>
      </c>
      <c r="D50" s="1">
        <f t="shared" si="4"/>
        <v>1.8239168754058817</v>
      </c>
      <c r="E50" s="1">
        <f t="shared" si="5"/>
        <v>6.6575104700845245</v>
      </c>
      <c r="F50" s="1">
        <f t="shared" si="6"/>
        <v>1.4661608509302888</v>
      </c>
      <c r="G50" s="1">
        <f t="shared" si="7"/>
        <v>4.5407776819714494</v>
      </c>
    </row>
    <row r="51" spans="1:7" x14ac:dyDescent="0.25">
      <c r="A51" s="2" t="s">
        <v>73</v>
      </c>
      <c r="B51" s="2">
        <v>1.431</v>
      </c>
      <c r="C51" s="2">
        <v>1.0069999999999999</v>
      </c>
      <c r="D51" s="1">
        <f t="shared" si="4"/>
        <v>1.4210526315789476</v>
      </c>
      <c r="E51" s="1">
        <f t="shared" si="5"/>
        <v>4.5270884208980027</v>
      </c>
      <c r="F51" s="1">
        <f t="shared" si="6"/>
        <v>0.87235876071094398</v>
      </c>
      <c r="G51" s="1">
        <f t="shared" si="7"/>
        <v>5.1894800909760717</v>
      </c>
    </row>
    <row r="52" spans="1:7" x14ac:dyDescent="0.25">
      <c r="A52" s="2" t="s">
        <v>73</v>
      </c>
      <c r="B52" s="2">
        <v>2.1890000000000001</v>
      </c>
      <c r="C52" s="2">
        <v>1.024</v>
      </c>
      <c r="D52" s="1">
        <f t="shared" si="4"/>
        <v>2.1376953125</v>
      </c>
      <c r="E52" s="1">
        <f t="shared" si="5"/>
        <v>7.0419930303570508</v>
      </c>
      <c r="F52" s="1">
        <f t="shared" si="6"/>
        <v>1.5216452635938629</v>
      </c>
      <c r="G52" s="1">
        <f t="shared" si="7"/>
        <v>4.6278808858019129</v>
      </c>
    </row>
    <row r="53" spans="1:7" x14ac:dyDescent="0.25">
      <c r="A53" s="2" t="s">
        <v>73</v>
      </c>
      <c r="B53" s="2">
        <v>2.1259999999999999</v>
      </c>
      <c r="C53" s="2">
        <v>1.081</v>
      </c>
      <c r="D53" s="1">
        <f t="shared" si="4"/>
        <v>1.9666975023126734</v>
      </c>
      <c r="E53" s="1">
        <f t="shared" si="5"/>
        <v>7.2200270860359836</v>
      </c>
      <c r="F53" s="1">
        <f t="shared" si="6"/>
        <v>1.6205035526883798</v>
      </c>
      <c r="G53" s="1">
        <f t="shared" si="7"/>
        <v>4.4554219421846488</v>
      </c>
    </row>
    <row r="54" spans="1:7" x14ac:dyDescent="0.25">
      <c r="A54" s="2" t="s">
        <v>73</v>
      </c>
      <c r="B54" s="2">
        <v>1.393</v>
      </c>
      <c r="C54" s="2">
        <v>1.0189999999999999</v>
      </c>
      <c r="D54" s="1">
        <f t="shared" si="4"/>
        <v>1.3670264965652601</v>
      </c>
      <c r="E54" s="1">
        <f t="shared" si="5"/>
        <v>4.459387099213143</v>
      </c>
      <c r="F54" s="1">
        <f t="shared" si="6"/>
        <v>0.85902158620185975</v>
      </c>
      <c r="G54" s="1">
        <f t="shared" si="7"/>
        <v>5.1912398603744059</v>
      </c>
    </row>
    <row r="55" spans="1:7" x14ac:dyDescent="0.25">
      <c r="A55" s="2" t="s">
        <v>73</v>
      </c>
      <c r="B55" s="2">
        <v>1.1060000000000001</v>
      </c>
      <c r="C55" s="2">
        <v>1.0269999999999999</v>
      </c>
      <c r="D55" s="1">
        <f t="shared" si="4"/>
        <v>1.0769230769230771</v>
      </c>
      <c r="E55" s="1">
        <f t="shared" si="5"/>
        <v>3.5684157146918096</v>
      </c>
      <c r="F55" s="1">
        <f t="shared" si="6"/>
        <v>0.6326078882777747</v>
      </c>
      <c r="G55" s="1">
        <f t="shared" si="7"/>
        <v>5.6408017996843842</v>
      </c>
    </row>
    <row r="56" spans="1:7" x14ac:dyDescent="0.25">
      <c r="A56" s="2" t="s">
        <v>73</v>
      </c>
      <c r="B56" s="2">
        <v>1.069</v>
      </c>
      <c r="C56" s="2">
        <f>(0.804+1.138+0.963)/3</f>
        <v>0.96833333333333327</v>
      </c>
      <c r="D56" s="1">
        <f t="shared" si="4"/>
        <v>1.1039586919104991</v>
      </c>
      <c r="E56" s="1">
        <f t="shared" si="5"/>
        <v>3.2520143993757182</v>
      </c>
      <c r="F56" s="1">
        <f t="shared" si="6"/>
        <v>0.54955077340827585</v>
      </c>
      <c r="G56" s="1">
        <f t="shared" si="7"/>
        <v>5.9175867940407949</v>
      </c>
    </row>
    <row r="57" spans="1:7" x14ac:dyDescent="0.25">
      <c r="A57" s="2" t="s">
        <v>73</v>
      </c>
      <c r="B57" s="2">
        <v>2.57</v>
      </c>
      <c r="C57" s="2">
        <v>1.05</v>
      </c>
      <c r="D57" s="1">
        <f t="shared" si="4"/>
        <v>2.4476190476190474</v>
      </c>
      <c r="E57" s="1">
        <f t="shared" si="5"/>
        <v>8.4775877757120561</v>
      </c>
      <c r="F57" s="1">
        <f t="shared" si="6"/>
        <v>1.9223012748234245</v>
      </c>
      <c r="G57" s="1">
        <f t="shared" si="7"/>
        <v>4.4101244101244097</v>
      </c>
    </row>
    <row r="58" spans="1:7" x14ac:dyDescent="0.25">
      <c r="A58" s="2" t="s">
        <v>73</v>
      </c>
      <c r="B58" s="2">
        <v>1.2290000000000001</v>
      </c>
      <c r="C58" s="2">
        <v>1.036</v>
      </c>
      <c r="D58" s="1">
        <f t="shared" si="4"/>
        <v>1.1862934362934363</v>
      </c>
      <c r="E58" s="1">
        <f t="shared" si="5"/>
        <v>4.000013996627283</v>
      </c>
      <c r="F58" s="1">
        <f t="shared" si="6"/>
        <v>0.74489981291300844</v>
      </c>
      <c r="G58" s="1">
        <f t="shared" si="7"/>
        <v>5.3698684404078598</v>
      </c>
    </row>
    <row r="59" spans="1:7" x14ac:dyDescent="0.25">
      <c r="A59" s="2" t="s">
        <v>73</v>
      </c>
      <c r="B59" s="2">
        <v>2.41</v>
      </c>
      <c r="C59" s="2">
        <v>1.0409999999999999</v>
      </c>
      <c r="D59" s="1">
        <f t="shared" si="4"/>
        <v>2.3150816522574451</v>
      </c>
      <c r="E59" s="1">
        <f t="shared" si="5"/>
        <v>7.8816590652526095</v>
      </c>
      <c r="F59" s="1">
        <f t="shared" si="6"/>
        <v>1.7558627614452691</v>
      </c>
      <c r="G59" s="1">
        <f t="shared" si="7"/>
        <v>4.4887671396169555</v>
      </c>
    </row>
    <row r="60" spans="1:7" x14ac:dyDescent="0.25">
      <c r="A60" s="2" t="s">
        <v>73</v>
      </c>
      <c r="B60" s="2">
        <v>1.407</v>
      </c>
      <c r="C60" s="2">
        <v>1.127</v>
      </c>
      <c r="D60" s="1">
        <f t="shared" si="4"/>
        <v>1.2484472049689441</v>
      </c>
      <c r="E60" s="1">
        <f t="shared" si="5"/>
        <v>4.9815889132781459</v>
      </c>
      <c r="F60" s="1">
        <f t="shared" si="6"/>
        <v>1.0288137693726767</v>
      </c>
      <c r="G60" s="1">
        <f t="shared" si="7"/>
        <v>4.8420706075072166</v>
      </c>
    </row>
    <row r="61" spans="1:7" x14ac:dyDescent="0.25">
      <c r="A61" s="2" t="s">
        <v>73</v>
      </c>
      <c r="B61" s="2">
        <v>2.23</v>
      </c>
      <c r="C61" s="2">
        <v>1.0720000000000001</v>
      </c>
      <c r="D61" s="1">
        <f t="shared" si="4"/>
        <v>2.0802238805970146</v>
      </c>
      <c r="E61" s="1">
        <f t="shared" si="5"/>
        <v>7.510165733965616</v>
      </c>
      <c r="F61" s="1">
        <f t="shared" si="6"/>
        <v>1.69020714096207</v>
      </c>
      <c r="G61" s="1">
        <f t="shared" si="7"/>
        <v>4.4433404355934805</v>
      </c>
    </row>
    <row r="62" spans="1:7" x14ac:dyDescent="0.25">
      <c r="A62" s="2" t="s">
        <v>73</v>
      </c>
      <c r="B62" s="2">
        <v>2.2240000000000002</v>
      </c>
      <c r="C62" s="2">
        <v>1.1739999999999999</v>
      </c>
      <c r="D62" s="1">
        <f t="shared" si="4"/>
        <v>1.8943781942078368</v>
      </c>
      <c r="E62" s="1">
        <f t="shared" si="5"/>
        <v>8.2026230202992636</v>
      </c>
      <c r="F62" s="1">
        <f t="shared" si="6"/>
        <v>1.9838533079743961</v>
      </c>
      <c r="G62" s="1">
        <f t="shared" si="7"/>
        <v>4.1346923118395846</v>
      </c>
    </row>
    <row r="63" spans="1:7" x14ac:dyDescent="0.25">
      <c r="A63" s="2" t="s">
        <v>73</v>
      </c>
      <c r="B63" s="2">
        <v>1.6819999999999999</v>
      </c>
      <c r="C63" s="2">
        <v>0.96099999999999997</v>
      </c>
      <c r="D63" s="1">
        <f t="shared" si="4"/>
        <v>1.7502601456815816</v>
      </c>
      <c r="E63" s="1">
        <f t="shared" si="5"/>
        <v>5.0780766484478477</v>
      </c>
      <c r="F63" s="1">
        <f t="shared" si="6"/>
        <v>0.98765999443430386</v>
      </c>
      <c r="G63" s="1">
        <f t="shared" si="7"/>
        <v>5.1415230717696403</v>
      </c>
    </row>
    <row r="64" spans="1:7" ht="14.25" customHeight="1" x14ac:dyDescent="0.25">
      <c r="A64" s="2" t="s">
        <v>73</v>
      </c>
      <c r="B64" s="2">
        <v>3.2879999999999998</v>
      </c>
      <c r="C64" s="2">
        <f>(1.19+0.858)/2</f>
        <v>1.024</v>
      </c>
      <c r="D64" s="1">
        <f t="shared" si="4"/>
        <v>3.2109374999999996</v>
      </c>
      <c r="E64" s="1">
        <f t="shared" si="5"/>
        <v>10.577466004483316</v>
      </c>
      <c r="F64" s="1">
        <f t="shared" si="6"/>
        <v>2.426726344970187</v>
      </c>
      <c r="G64" s="1">
        <f t="shared" si="7"/>
        <v>4.3587386877828056</v>
      </c>
    </row>
    <row r="65" spans="1:7" ht="14.25" customHeight="1" x14ac:dyDescent="0.25">
      <c r="A65" s="2" t="s">
        <v>73</v>
      </c>
      <c r="B65" s="2">
        <v>1.2270000000000001</v>
      </c>
      <c r="C65" s="2">
        <v>0.95499999999999996</v>
      </c>
      <c r="D65" s="1">
        <f t="shared" si="4"/>
        <v>1.2848167539267017</v>
      </c>
      <c r="E65" s="1">
        <f t="shared" si="5"/>
        <v>3.6812711475867159</v>
      </c>
      <c r="F65" s="1">
        <f t="shared" si="6"/>
        <v>0.6508804412283975</v>
      </c>
      <c r="G65" s="1">
        <f t="shared" si="7"/>
        <v>5.6558331060603155</v>
      </c>
    </row>
    <row r="66" spans="1:7" ht="14.25" customHeight="1" x14ac:dyDescent="0.25">
      <c r="A66" s="2" t="s">
        <v>73</v>
      </c>
      <c r="B66" s="2">
        <v>1.276</v>
      </c>
      <c r="C66" s="2">
        <v>0.98799999999999999</v>
      </c>
      <c r="D66" s="1">
        <f t="shared" ref="D66:D76" si="8">B66/C66</f>
        <v>1.2914979757085021</v>
      </c>
      <c r="E66" s="1">
        <f t="shared" ref="E66:E76" si="9">((4*PI()*(C66/2)^2)+((PI()*C66)*(B66-C66)))</f>
        <v>3.9605681592688096</v>
      </c>
      <c r="F66" s="1">
        <f t="shared" ref="F66:F76" si="10">(((4/3)*PI()*(C66/2)^3)+(PI()*((C66/2)^2)*(B66-C66)))</f>
        <v>0.7257730805548287</v>
      </c>
      <c r="G66" s="1">
        <f t="shared" ref="G66:G76" si="11">E66/F66</f>
        <v>5.4570337001767699</v>
      </c>
    </row>
    <row r="67" spans="1:7" x14ac:dyDescent="0.25">
      <c r="A67" s="2" t="s">
        <v>73</v>
      </c>
      <c r="B67" s="2">
        <v>1.532</v>
      </c>
      <c r="C67" s="2">
        <v>0.93799999999999994</v>
      </c>
      <c r="D67" s="1">
        <f t="shared" si="8"/>
        <v>1.6332622601279319</v>
      </c>
      <c r="E67" s="1">
        <f t="shared" si="9"/>
        <v>4.5145189086909898</v>
      </c>
      <c r="F67" s="1">
        <f t="shared" si="10"/>
        <v>0.84259330600392501</v>
      </c>
      <c r="G67" s="1">
        <f t="shared" si="11"/>
        <v>5.3578860365049712</v>
      </c>
    </row>
    <row r="68" spans="1:7" x14ac:dyDescent="0.25">
      <c r="A68" s="2" t="s">
        <v>73</v>
      </c>
      <c r="B68" s="2">
        <v>2.3620000000000001</v>
      </c>
      <c r="C68" s="2">
        <v>1.2509999999999999</v>
      </c>
      <c r="D68" s="1">
        <f t="shared" si="8"/>
        <v>1.8880895283772985</v>
      </c>
      <c r="E68" s="1">
        <f t="shared" si="9"/>
        <v>9.2829727515716431</v>
      </c>
      <c r="F68" s="1">
        <f t="shared" si="10"/>
        <v>2.390694632119005</v>
      </c>
      <c r="G68" s="1">
        <f t="shared" si="11"/>
        <v>3.8829604696705369</v>
      </c>
    </row>
    <row r="69" spans="1:7" x14ac:dyDescent="0.25">
      <c r="A69" s="2" t="s">
        <v>73</v>
      </c>
      <c r="B69" s="2">
        <v>2.1789999999999998</v>
      </c>
      <c r="C69" s="2">
        <v>1.1259999999999999</v>
      </c>
      <c r="D69" s="1">
        <f t="shared" si="8"/>
        <v>1.9351687388987566</v>
      </c>
      <c r="E69" s="1">
        <f t="shared" si="9"/>
        <v>7.7080672215858499</v>
      </c>
      <c r="F69" s="1">
        <f t="shared" si="10"/>
        <v>1.7960686880349228</v>
      </c>
      <c r="G69" s="1">
        <f t="shared" si="11"/>
        <v>4.2916327604481763</v>
      </c>
    </row>
    <row r="70" spans="1:7" s="2" customFormat="1" x14ac:dyDescent="0.25">
      <c r="A70" s="2" t="s">
        <v>73</v>
      </c>
      <c r="B70" s="2">
        <v>1.377</v>
      </c>
      <c r="C70" s="2">
        <v>1.1160000000000001</v>
      </c>
      <c r="D70" s="1">
        <f t="shared" si="8"/>
        <v>1.2338709677419353</v>
      </c>
      <c r="E70" s="1">
        <f t="shared" si="9"/>
        <v>4.8277859617363506</v>
      </c>
      <c r="F70" s="1">
        <f t="shared" si="10"/>
        <v>0.98306974926729418</v>
      </c>
      <c r="G70" s="1">
        <f t="shared" si="11"/>
        <v>4.9109292248435237</v>
      </c>
    </row>
    <row r="71" spans="1:7" s="2" customFormat="1" x14ac:dyDescent="0.25">
      <c r="A71" s="2" t="s">
        <v>73</v>
      </c>
      <c r="B71" s="2">
        <v>1.5580000000000001</v>
      </c>
      <c r="C71" s="2">
        <v>1.1200000000000001</v>
      </c>
      <c r="D71" s="1">
        <f t="shared" si="8"/>
        <v>1.3910714285714285</v>
      </c>
      <c r="E71" s="1">
        <f t="shared" si="9"/>
        <v>5.481953516808046</v>
      </c>
      <c r="F71" s="1">
        <f t="shared" si="10"/>
        <v>1.1671376944043694</v>
      </c>
      <c r="G71" s="1">
        <f t="shared" si="11"/>
        <v>4.6969209743548515</v>
      </c>
    </row>
    <row r="72" spans="1:7" s="2" customFormat="1" x14ac:dyDescent="0.25">
      <c r="A72" s="2" t="s">
        <v>73</v>
      </c>
      <c r="B72" s="2">
        <v>1.7470000000000001</v>
      </c>
      <c r="C72" s="2">
        <v>0.93</v>
      </c>
      <c r="D72" s="1">
        <f t="shared" si="8"/>
        <v>1.8784946236559139</v>
      </c>
      <c r="E72" s="1">
        <f t="shared" si="9"/>
        <v>5.1041770002138733</v>
      </c>
      <c r="F72" s="1">
        <f t="shared" si="10"/>
        <v>0.97614098237776514</v>
      </c>
      <c r="G72" s="1">
        <f t="shared" si="11"/>
        <v>5.2289342342544574</v>
      </c>
    </row>
    <row r="73" spans="1:7" s="2" customFormat="1" x14ac:dyDescent="0.25">
      <c r="A73" s="2" t="s">
        <v>73</v>
      </c>
      <c r="B73" s="2">
        <v>1.425</v>
      </c>
      <c r="C73" s="2">
        <v>1.1659999999999999</v>
      </c>
      <c r="D73" s="1">
        <f t="shared" si="8"/>
        <v>1.2221269296740995</v>
      </c>
      <c r="E73" s="1">
        <f t="shared" si="9"/>
        <v>5.2199132735721205</v>
      </c>
      <c r="F73" s="1">
        <f t="shared" si="10"/>
        <v>1.106589256640155</v>
      </c>
      <c r="G73" s="1">
        <f t="shared" si="11"/>
        <v>4.7171190595333536</v>
      </c>
    </row>
    <row r="74" spans="1:7" s="2" customFormat="1" x14ac:dyDescent="0.25">
      <c r="A74" s="2" t="s">
        <v>73</v>
      </c>
      <c r="B74" s="2">
        <v>1.252</v>
      </c>
      <c r="C74" s="2">
        <v>1.131</v>
      </c>
      <c r="D74" s="1">
        <f t="shared" si="8"/>
        <v>1.1069849690539346</v>
      </c>
      <c r="E74" s="1">
        <f t="shared" si="9"/>
        <v>4.4485328965949904</v>
      </c>
      <c r="F74" s="1">
        <f t="shared" si="10"/>
        <v>0.87906936257843793</v>
      </c>
      <c r="G74" s="1">
        <f t="shared" si="11"/>
        <v>5.0605027156751294</v>
      </c>
    </row>
    <row r="75" spans="1:7" s="2" customFormat="1" x14ac:dyDescent="0.25">
      <c r="A75" s="2" t="s">
        <v>73</v>
      </c>
      <c r="B75" s="2">
        <v>2.3660000000000001</v>
      </c>
      <c r="C75" s="2">
        <v>0.96</v>
      </c>
      <c r="D75" s="1">
        <f t="shared" si="8"/>
        <v>2.4645833333333336</v>
      </c>
      <c r="E75" s="1">
        <f t="shared" si="9"/>
        <v>7.1356878896577127</v>
      </c>
      <c r="F75" s="1">
        <f t="shared" si="10"/>
        <v>1.4809417503539828</v>
      </c>
      <c r="G75" s="1">
        <f t="shared" si="11"/>
        <v>4.8183447376995767</v>
      </c>
    </row>
    <row r="76" spans="1:7" s="2" customFormat="1" x14ac:dyDescent="0.25">
      <c r="A76" s="2" t="s">
        <v>73</v>
      </c>
      <c r="B76" s="2">
        <v>1.7370000000000001</v>
      </c>
      <c r="C76" s="2">
        <v>1.07</v>
      </c>
      <c r="D76" s="1">
        <f t="shared" si="8"/>
        <v>1.6233644859813083</v>
      </c>
      <c r="E76" s="1">
        <f t="shared" si="9"/>
        <v>5.8389326900354543</v>
      </c>
      <c r="F76" s="1">
        <f t="shared" si="10"/>
        <v>1.2411989871568505</v>
      </c>
      <c r="G76" s="1">
        <f t="shared" si="11"/>
        <v>4.7042680105712877</v>
      </c>
    </row>
    <row r="77" spans="1:7" s="2" customFormat="1" x14ac:dyDescent="0.25">
      <c r="D77" s="1"/>
      <c r="E77" s="1"/>
      <c r="F77" s="1"/>
      <c r="G77" s="1"/>
    </row>
    <row r="78" spans="1:7" s="2" customFormat="1" x14ac:dyDescent="0.25">
      <c r="D78" s="1"/>
      <c r="E78" s="1"/>
      <c r="F78" s="1"/>
      <c r="G78" s="1"/>
    </row>
    <row r="79" spans="1:7" s="2" customFormat="1" x14ac:dyDescent="0.25">
      <c r="D79" s="1"/>
      <c r="E79" s="1"/>
      <c r="F79" s="1"/>
      <c r="G79" s="1"/>
    </row>
    <row r="80" spans="1:7" s="2" customFormat="1" x14ac:dyDescent="0.25"/>
    <row r="81" spans="4:7" s="2" customFormat="1" x14ac:dyDescent="0.25"/>
    <row r="82" spans="4:7" s="2" customFormat="1" x14ac:dyDescent="0.25"/>
    <row r="83" spans="4:7" s="2" customFormat="1" x14ac:dyDescent="0.25">
      <c r="D83" s="1"/>
      <c r="E83" s="1"/>
      <c r="F83" s="1"/>
      <c r="G83" s="1"/>
    </row>
    <row r="84" spans="4:7" s="2" customFormat="1" x14ac:dyDescent="0.25">
      <c r="D84" s="1"/>
      <c r="E84" s="1"/>
      <c r="F84" s="1"/>
      <c r="G84" s="1"/>
    </row>
    <row r="85" spans="4:7" x14ac:dyDescent="0.25">
      <c r="F85" s="1"/>
      <c r="G85" s="1"/>
    </row>
    <row r="86" spans="4:7" x14ac:dyDescent="0.25">
      <c r="F86" s="1"/>
      <c r="G86" s="1"/>
    </row>
    <row r="87" spans="4:7" x14ac:dyDescent="0.25">
      <c r="F87" s="1"/>
      <c r="G87" s="1"/>
    </row>
    <row r="88" spans="4:7" x14ac:dyDescent="0.25">
      <c r="F88" s="1"/>
      <c r="G88" s="1"/>
    </row>
    <row r="91" spans="4:7" x14ac:dyDescent="0.25">
      <c r="F91" s="1"/>
      <c r="G91" s="1"/>
    </row>
    <row r="101" spans="1:7" s="2" customFormat="1" x14ac:dyDescent="0.25">
      <c r="D101" s="1"/>
      <c r="E101" s="1"/>
    </row>
    <row r="102" spans="1:7" s="2" customFormat="1" x14ac:dyDescent="0.25">
      <c r="D102" s="1"/>
      <c r="E102" s="1"/>
    </row>
    <row r="103" spans="1:7" s="2" customFormat="1" x14ac:dyDescent="0.25">
      <c r="D103" s="1"/>
      <c r="E103" s="1"/>
    </row>
    <row r="104" spans="1:7" s="2" customFormat="1" x14ac:dyDescent="0.25">
      <c r="D104" s="1"/>
      <c r="E104" s="1"/>
    </row>
    <row r="105" spans="1:7" s="2" customFormat="1" x14ac:dyDescent="0.25">
      <c r="A105" s="2" t="s">
        <v>7</v>
      </c>
      <c r="B105" s="2">
        <f t="shared" ref="B105:G105" si="12">COUNT(B2:B88)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s="2" customFormat="1" x14ac:dyDescent="0.25">
      <c r="A106" s="2" t="s">
        <v>8</v>
      </c>
      <c r="B106" s="2">
        <f t="shared" ref="B106:G106" si="13">AVERAGE(B2:B75)</f>
        <v>1.874810810810811</v>
      </c>
      <c r="C106" s="2">
        <f t="shared" si="13"/>
        <v>1.0674355855855857</v>
      </c>
      <c r="D106" s="1">
        <f t="shared" si="13"/>
        <v>1.7638404798743166</v>
      </c>
      <c r="E106" s="1">
        <f t="shared" si="13"/>
        <v>6.3211906280774235</v>
      </c>
      <c r="F106" s="1">
        <f t="shared" si="13"/>
        <v>1.384607730658282</v>
      </c>
      <c r="G106" s="1">
        <f t="shared" si="13"/>
        <v>4.7577796341192151</v>
      </c>
    </row>
    <row r="107" spans="1:7" s="2" customFormat="1" x14ac:dyDescent="0.25">
      <c r="A107" s="2" t="s">
        <v>9</v>
      </c>
      <c r="B107" s="2">
        <f t="shared" ref="B107:G107" si="14">_xlfn.STDEV.S(B2:B75)</f>
        <v>0.49374372687329482</v>
      </c>
      <c r="C107" s="2">
        <f t="shared" si="14"/>
        <v>0.10340847854376402</v>
      </c>
      <c r="D107" s="1">
        <f t="shared" si="14"/>
        <v>0.47326491230192541</v>
      </c>
      <c r="E107" s="1">
        <f t="shared" si="14"/>
        <v>1.876624254130643</v>
      </c>
      <c r="F107" s="1">
        <f t="shared" si="14"/>
        <v>0.54534073561085228</v>
      </c>
      <c r="G107" s="1">
        <f t="shared" si="14"/>
        <v>0.53808041084669911</v>
      </c>
    </row>
    <row r="108" spans="1:7" s="2" customFormat="1" x14ac:dyDescent="0.25">
      <c r="D108" s="1"/>
      <c r="E108" s="1"/>
    </row>
    <row r="109" spans="1:7" s="2" customFormat="1" x14ac:dyDescent="0.25">
      <c r="D109" s="1"/>
      <c r="E109" s="1"/>
    </row>
    <row r="110" spans="1:7" s="2" customFormat="1" x14ac:dyDescent="0.25">
      <c r="D110" s="1"/>
      <c r="E110" s="1"/>
    </row>
    <row r="111" spans="1:7" s="2" customFormat="1" x14ac:dyDescent="0.25">
      <c r="D111" s="1"/>
      <c r="E111" s="1"/>
    </row>
    <row r="112" spans="1:7" s="2" customFormat="1" x14ac:dyDescent="0.25">
      <c r="D112" s="1"/>
      <c r="E112" s="1"/>
    </row>
    <row r="113" spans="4:5" s="2" customFormat="1" x14ac:dyDescent="0.25">
      <c r="D113" s="1"/>
      <c r="E113" s="1"/>
    </row>
    <row r="114" spans="4:5" s="2" customFormat="1" x14ac:dyDescent="0.25">
      <c r="D114" s="1"/>
      <c r="E114" s="1"/>
    </row>
    <row r="115" spans="4:5" s="2" customFormat="1" x14ac:dyDescent="0.25">
      <c r="D115" s="1"/>
      <c r="E115" s="1"/>
    </row>
    <row r="116" spans="4:5" s="2" customFormat="1" x14ac:dyDescent="0.25">
      <c r="D116" s="1"/>
      <c r="E116" s="1"/>
    </row>
    <row r="117" spans="4:5" s="2" customFormat="1" x14ac:dyDescent="0.25">
      <c r="D117" s="1"/>
      <c r="E117" s="1"/>
    </row>
    <row r="118" spans="4:5" s="2" customFormat="1" x14ac:dyDescent="0.25">
      <c r="D118" s="1"/>
      <c r="E118" s="1"/>
    </row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2"/>
  <sheetViews>
    <sheetView zoomScale="115" zoomScaleNormal="115" zoomScalePageLayoutView="115" workbookViewId="0">
      <pane ySplit="1" topLeftCell="A2" activePane="bottomLeft" state="frozen"/>
      <selection pane="bottomLeft" activeCell="C67" sqref="C67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7" t="s">
        <v>82</v>
      </c>
      <c r="B1" s="7" t="s">
        <v>14</v>
      </c>
      <c r="C1" s="7" t="s">
        <v>15</v>
      </c>
      <c r="D1" s="7" t="s">
        <v>3</v>
      </c>
      <c r="E1" s="8" t="s">
        <v>16</v>
      </c>
      <c r="F1" s="8" t="s">
        <v>17</v>
      </c>
      <c r="G1" s="8" t="s">
        <v>18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7" t="s">
        <v>73</v>
      </c>
      <c r="B2" s="7">
        <v>1.837</v>
      </c>
      <c r="C2" s="7">
        <v>1.089</v>
      </c>
      <c r="D2" s="9">
        <f t="shared" ref="D2:D33" si="0">B2/C2</f>
        <v>1.6868686868686869</v>
      </c>
      <c r="E2" s="9">
        <f t="shared" ref="E2:E33" si="1">((4*PI()*(C2/2)^2)+((PI()*C2)*(B2-C2)))</f>
        <v>6.284734112357806</v>
      </c>
      <c r="F2" s="9">
        <f t="shared" ref="F2:F33" si="2">(((4/3)*PI()*(C2/2)^3)+(PI()*((C2/2)^2)*(B2-C2)))</f>
        <v>1.3729133384430017</v>
      </c>
      <c r="G2" s="9">
        <f t="shared" ref="G2:G33" si="3">E2/F2</f>
        <v>4.5776626509326652</v>
      </c>
    </row>
    <row r="3" spans="1:15" x14ac:dyDescent="0.25">
      <c r="A3" s="7" t="s">
        <v>73</v>
      </c>
      <c r="B3" s="7">
        <v>1.4850000000000001</v>
      </c>
      <c r="C3" s="7">
        <v>1.0860000000000001</v>
      </c>
      <c r="D3" s="9">
        <f t="shared" si="0"/>
        <v>1.367403314917127</v>
      </c>
      <c r="E3" s="9">
        <f t="shared" si="1"/>
        <v>5.0664778883707955</v>
      </c>
      <c r="F3" s="9">
        <f t="shared" si="2"/>
        <v>1.0402297929534474</v>
      </c>
      <c r="G3" s="9">
        <f t="shared" si="3"/>
        <v>4.8705371858134541</v>
      </c>
    </row>
    <row r="4" spans="1:15" x14ac:dyDescent="0.25">
      <c r="A4" s="7" t="s">
        <v>73</v>
      </c>
      <c r="B4" s="7">
        <v>1.5580000000000001</v>
      </c>
      <c r="C4" s="7">
        <v>0.92200000000000004</v>
      </c>
      <c r="D4" s="9">
        <f t="shared" si="0"/>
        <v>1.6898047722342733</v>
      </c>
      <c r="E4" s="9">
        <f t="shared" si="1"/>
        <v>4.5128224486580519</v>
      </c>
      <c r="F4" s="9">
        <f t="shared" si="2"/>
        <v>0.83501311835850123</v>
      </c>
      <c r="G4" s="9">
        <f t="shared" si="3"/>
        <v>5.4044928749497014</v>
      </c>
    </row>
    <row r="5" spans="1:15" x14ac:dyDescent="0.25">
      <c r="A5" s="7" t="s">
        <v>73</v>
      </c>
      <c r="B5" s="7">
        <v>1.2270000000000001</v>
      </c>
      <c r="C5" s="7">
        <v>1.0089999999999999</v>
      </c>
      <c r="D5" s="9">
        <f t="shared" si="0"/>
        <v>1.2160555004955405</v>
      </c>
      <c r="E5" s="9">
        <f t="shared" si="1"/>
        <v>3.8894267936282683</v>
      </c>
      <c r="F5" s="9">
        <f t="shared" si="2"/>
        <v>0.71217612932001517</v>
      </c>
      <c r="G5" s="9">
        <f t="shared" si="3"/>
        <v>5.4613270980338635</v>
      </c>
    </row>
    <row r="6" spans="1:15" x14ac:dyDescent="0.25">
      <c r="A6" s="7" t="s">
        <v>73</v>
      </c>
      <c r="B6" s="7">
        <v>1.6659999999999999</v>
      </c>
      <c r="C6" s="7">
        <v>0.99099999999999999</v>
      </c>
      <c r="D6" s="9">
        <f t="shared" si="0"/>
        <v>1.6811301715438951</v>
      </c>
      <c r="E6" s="9">
        <f t="shared" si="1"/>
        <v>5.1867883206326697</v>
      </c>
      <c r="F6" s="9">
        <f t="shared" si="2"/>
        <v>1.0302325757086899</v>
      </c>
      <c r="G6" s="9">
        <f t="shared" si="3"/>
        <v>5.0345799996323297</v>
      </c>
    </row>
    <row r="7" spans="1:15" x14ac:dyDescent="0.25">
      <c r="A7" s="7" t="s">
        <v>73</v>
      </c>
      <c r="B7" s="7">
        <v>1.361</v>
      </c>
      <c r="C7" s="7">
        <v>1.0760000000000001</v>
      </c>
      <c r="D7" s="9">
        <f t="shared" si="0"/>
        <v>1.2648698884758363</v>
      </c>
      <c r="E7" s="9">
        <f t="shared" si="1"/>
        <v>4.600661379252422</v>
      </c>
      <c r="F7" s="9">
        <f t="shared" si="2"/>
        <v>0.91143687936170392</v>
      </c>
      <c r="G7" s="9">
        <f t="shared" si="3"/>
        <v>5.0477015835417482</v>
      </c>
    </row>
    <row r="8" spans="1:15" x14ac:dyDescent="0.25">
      <c r="A8" s="7" t="s">
        <v>73</v>
      </c>
      <c r="B8" s="7">
        <v>2.5819999999999999</v>
      </c>
      <c r="C8" s="7">
        <v>1.008</v>
      </c>
      <c r="D8" s="9">
        <f t="shared" si="0"/>
        <v>2.5615079365079363</v>
      </c>
      <c r="E8" s="9">
        <f t="shared" si="1"/>
        <v>8.1764849694213968</v>
      </c>
      <c r="F8" s="9">
        <f t="shared" si="2"/>
        <v>1.7923412396641187</v>
      </c>
      <c r="G8" s="9">
        <f t="shared" si="3"/>
        <v>4.5619019350096828</v>
      </c>
    </row>
    <row r="9" spans="1:15" x14ac:dyDescent="0.25">
      <c r="A9" s="7" t="s">
        <v>73</v>
      </c>
      <c r="B9" s="7">
        <v>2.226</v>
      </c>
      <c r="C9" s="7">
        <v>1.101</v>
      </c>
      <c r="D9" s="9">
        <f t="shared" si="0"/>
        <v>2.0217983651226157</v>
      </c>
      <c r="E9" s="9">
        <f t="shared" si="1"/>
        <v>7.6994969568268576</v>
      </c>
      <c r="F9" s="9">
        <f t="shared" si="2"/>
        <v>1.7698803562284344</v>
      </c>
      <c r="G9" s="9">
        <f t="shared" si="3"/>
        <v>4.3502923402315572</v>
      </c>
    </row>
    <row r="10" spans="1:15" x14ac:dyDescent="0.25">
      <c r="A10" s="7" t="s">
        <v>73</v>
      </c>
      <c r="B10" s="7">
        <v>1.4690000000000001</v>
      </c>
      <c r="C10" s="7">
        <v>0.94699999999999995</v>
      </c>
      <c r="D10" s="9">
        <f t="shared" si="0"/>
        <v>1.5512143611404436</v>
      </c>
      <c r="E10" s="9">
        <f t="shared" si="1"/>
        <v>4.3704046288928655</v>
      </c>
      <c r="F10" s="9">
        <f t="shared" si="2"/>
        <v>0.81235280321777514</v>
      </c>
      <c r="G10" s="9">
        <f t="shared" si="3"/>
        <v>5.3799342004870878</v>
      </c>
    </row>
    <row r="11" spans="1:15" x14ac:dyDescent="0.25">
      <c r="A11" s="7" t="s">
        <v>73</v>
      </c>
      <c r="B11" s="7">
        <v>2.468</v>
      </c>
      <c r="C11" s="7">
        <v>1.07</v>
      </c>
      <c r="D11" s="9">
        <f t="shared" si="0"/>
        <v>2.306542056074766</v>
      </c>
      <c r="E11" s="9">
        <f t="shared" si="1"/>
        <v>8.2961922158937824</v>
      </c>
      <c r="F11" s="9">
        <f t="shared" si="2"/>
        <v>1.8985159103239533</v>
      </c>
      <c r="G11" s="9">
        <f t="shared" si="3"/>
        <v>4.3698302293806757</v>
      </c>
    </row>
    <row r="12" spans="1:15" x14ac:dyDescent="0.25">
      <c r="A12" s="7" t="s">
        <v>73</v>
      </c>
      <c r="B12" s="7">
        <v>2.371</v>
      </c>
      <c r="C12" s="7">
        <v>1.1200000000000001</v>
      </c>
      <c r="D12" s="9">
        <f t="shared" si="0"/>
        <v>2.1169642857142854</v>
      </c>
      <c r="E12" s="9">
        <f t="shared" si="1"/>
        <v>8.3425621234607679</v>
      </c>
      <c r="F12" s="9">
        <f t="shared" si="2"/>
        <v>1.9681081042671316</v>
      </c>
      <c r="G12" s="9">
        <f t="shared" si="3"/>
        <v>4.238873924340302</v>
      </c>
    </row>
    <row r="13" spans="1:15" x14ac:dyDescent="0.25">
      <c r="A13" s="7" t="s">
        <v>73</v>
      </c>
      <c r="B13" s="7">
        <v>1.994</v>
      </c>
      <c r="C13" s="7">
        <v>1.056</v>
      </c>
      <c r="D13" s="9">
        <f t="shared" si="0"/>
        <v>1.8882575757575757</v>
      </c>
      <c r="E13" s="9">
        <f t="shared" si="1"/>
        <v>6.6151385533284985</v>
      </c>
      <c r="F13" s="9">
        <f t="shared" si="2"/>
        <v>1.4381059083276149</v>
      </c>
      <c r="G13" s="9">
        <f t="shared" si="3"/>
        <v>4.5998966522718048</v>
      </c>
    </row>
    <row r="14" spans="1:15" x14ac:dyDescent="0.25">
      <c r="A14" s="7" t="s">
        <v>73</v>
      </c>
      <c r="B14" s="7">
        <v>1.768</v>
      </c>
      <c r="C14" s="7">
        <v>1.1200000000000001</v>
      </c>
      <c r="D14" s="9">
        <f t="shared" si="0"/>
        <v>1.5785714285714285</v>
      </c>
      <c r="E14" s="9">
        <f t="shared" si="1"/>
        <v>6.2208561089323648</v>
      </c>
      <c r="F14" s="9">
        <f t="shared" si="2"/>
        <v>1.3740304201991789</v>
      </c>
      <c r="G14" s="9">
        <f t="shared" si="3"/>
        <v>4.5274515159792399</v>
      </c>
    </row>
    <row r="15" spans="1:15" x14ac:dyDescent="0.25">
      <c r="A15" s="7" t="s">
        <v>73</v>
      </c>
      <c r="B15" s="7">
        <v>1.5860000000000001</v>
      </c>
      <c r="C15" s="7">
        <v>0.95399999999999996</v>
      </c>
      <c r="D15" s="9">
        <f t="shared" si="0"/>
        <v>1.6624737945492665</v>
      </c>
      <c r="E15" s="9">
        <f t="shared" si="1"/>
        <v>4.7533679149581145</v>
      </c>
      <c r="F15" s="9">
        <f t="shared" si="2"/>
        <v>0.90637075542610535</v>
      </c>
      <c r="G15" s="9">
        <f t="shared" si="3"/>
        <v>5.2443968282311237</v>
      </c>
    </row>
    <row r="16" spans="1:15" x14ac:dyDescent="0.25">
      <c r="A16" s="7" t="s">
        <v>73</v>
      </c>
      <c r="B16" s="7">
        <v>1.7829999999999999</v>
      </c>
      <c r="C16" s="7">
        <v>0.95399999999999996</v>
      </c>
      <c r="D16" s="9">
        <f t="shared" si="0"/>
        <v>1.8689727463312369</v>
      </c>
      <c r="E16" s="9">
        <f t="shared" si="1"/>
        <v>5.3437925550884726</v>
      </c>
      <c r="F16" s="9">
        <f t="shared" si="2"/>
        <v>1.0471870320971957</v>
      </c>
      <c r="G16" s="9">
        <f t="shared" si="3"/>
        <v>5.1029972596074735</v>
      </c>
    </row>
    <row r="17" spans="1:7" x14ac:dyDescent="0.25">
      <c r="A17" s="7" t="s">
        <v>73</v>
      </c>
      <c r="B17" s="7">
        <v>1.4410000000000001</v>
      </c>
      <c r="C17" s="7">
        <v>1.139</v>
      </c>
      <c r="D17" s="9">
        <f t="shared" si="0"/>
        <v>1.2651448639157157</v>
      </c>
      <c r="E17" s="9">
        <f t="shared" si="1"/>
        <v>5.1562928807442745</v>
      </c>
      <c r="F17" s="9">
        <f t="shared" si="2"/>
        <v>1.0814068939554733</v>
      </c>
      <c r="G17" s="9">
        <f t="shared" si="3"/>
        <v>4.7681339092300847</v>
      </c>
    </row>
    <row r="18" spans="1:7" x14ac:dyDescent="0.25">
      <c r="A18" s="7" t="s">
        <v>73</v>
      </c>
      <c r="B18" s="7">
        <v>2.4180000000000001</v>
      </c>
      <c r="C18" s="7">
        <v>1.081</v>
      </c>
      <c r="D18" s="9">
        <f t="shared" si="0"/>
        <v>2.2368177613321003</v>
      </c>
      <c r="E18" s="9">
        <f t="shared" si="1"/>
        <v>8.2116770903269085</v>
      </c>
      <c r="F18" s="9">
        <f t="shared" si="2"/>
        <v>1.8884969663480027</v>
      </c>
      <c r="G18" s="9">
        <f t="shared" si="3"/>
        <v>4.3482606732520965</v>
      </c>
    </row>
    <row r="19" spans="1:7" x14ac:dyDescent="0.25">
      <c r="A19" s="7" t="s">
        <v>73</v>
      </c>
      <c r="B19" s="7">
        <v>2.5009999999999999</v>
      </c>
      <c r="C19" s="7">
        <v>1.1419999999999999</v>
      </c>
      <c r="D19" s="9">
        <f t="shared" si="0"/>
        <v>2.1900175131348512</v>
      </c>
      <c r="E19" s="9">
        <f t="shared" si="1"/>
        <v>8.9728347248092586</v>
      </c>
      <c r="F19" s="9">
        <f t="shared" si="2"/>
        <v>2.1718320113192173</v>
      </c>
      <c r="G19" s="9">
        <f t="shared" si="3"/>
        <v>4.1314589148904597</v>
      </c>
    </row>
    <row r="20" spans="1:7" x14ac:dyDescent="0.25">
      <c r="A20" s="7" t="s">
        <v>73</v>
      </c>
      <c r="B20" s="7">
        <v>2.7360000000000002</v>
      </c>
      <c r="C20" s="7">
        <v>0.96899999999999997</v>
      </c>
      <c r="D20" s="9">
        <f t="shared" si="0"/>
        <v>2.8235294117647061</v>
      </c>
      <c r="E20" s="9">
        <f t="shared" si="1"/>
        <v>8.3289401777148022</v>
      </c>
      <c r="F20" s="9">
        <f t="shared" si="2"/>
        <v>1.7794867449481193</v>
      </c>
      <c r="G20" s="9">
        <f t="shared" si="3"/>
        <v>4.6805294848979786</v>
      </c>
    </row>
    <row r="21" spans="1:7" x14ac:dyDescent="0.25">
      <c r="A21" s="7" t="s">
        <v>73</v>
      </c>
      <c r="B21" s="7">
        <v>1.2769999999999999</v>
      </c>
      <c r="C21" s="7">
        <v>0.63500000000000001</v>
      </c>
      <c r="D21" s="9">
        <f t="shared" si="0"/>
        <v>2.0110236220472437</v>
      </c>
      <c r="E21" s="9">
        <f t="shared" si="1"/>
        <v>2.5475017748326954</v>
      </c>
      <c r="F21" s="9">
        <f t="shared" si="2"/>
        <v>0.33738272983241718</v>
      </c>
      <c r="G21" s="9">
        <f t="shared" si="3"/>
        <v>7.5507770539946604</v>
      </c>
    </row>
    <row r="22" spans="1:7" x14ac:dyDescent="0.25">
      <c r="A22" s="7" t="s">
        <v>73</v>
      </c>
      <c r="B22" s="7">
        <v>1.927</v>
      </c>
      <c r="C22" s="7">
        <v>1.234</v>
      </c>
      <c r="D22" s="9">
        <f t="shared" si="0"/>
        <v>1.5615883306320908</v>
      </c>
      <c r="E22" s="9">
        <f t="shared" si="1"/>
        <v>7.4704497196389337</v>
      </c>
      <c r="F22" s="9">
        <f t="shared" si="2"/>
        <v>1.8126915082163388</v>
      </c>
      <c r="G22" s="9">
        <f t="shared" si="3"/>
        <v>4.1211919875929377</v>
      </c>
    </row>
    <row r="23" spans="1:7" x14ac:dyDescent="0.25">
      <c r="A23" s="7" t="s">
        <v>73</v>
      </c>
      <c r="B23" s="7">
        <v>1.194</v>
      </c>
      <c r="C23" s="10">
        <v>1.0760000000000001</v>
      </c>
      <c r="D23" s="9">
        <f t="shared" si="0"/>
        <v>1.1096654275092936</v>
      </c>
      <c r="E23" s="9">
        <f t="shared" si="1"/>
        <v>4.0361423121435651</v>
      </c>
      <c r="F23" s="9">
        <f t="shared" si="2"/>
        <v>0.75958125030942136</v>
      </c>
      <c r="G23" s="9">
        <f t="shared" si="3"/>
        <v>5.3136413128936644</v>
      </c>
    </row>
    <row r="24" spans="1:7" x14ac:dyDescent="0.25">
      <c r="A24" s="7" t="s">
        <v>73</v>
      </c>
      <c r="B24" s="7">
        <v>1.359</v>
      </c>
      <c r="C24" s="7">
        <v>0.84899999999999998</v>
      </c>
      <c r="D24" s="9">
        <f t="shared" si="0"/>
        <v>1.6007067137809188</v>
      </c>
      <c r="E24" s="9">
        <f t="shared" si="1"/>
        <v>3.6247413293780206</v>
      </c>
      <c r="F24" s="9">
        <f t="shared" si="2"/>
        <v>0.60914058097474744</v>
      </c>
      <c r="G24" s="9">
        <f t="shared" si="3"/>
        <v>5.9505825791112219</v>
      </c>
    </row>
    <row r="25" spans="1:7" x14ac:dyDescent="0.25">
      <c r="A25" s="7" t="s">
        <v>73</v>
      </c>
      <c r="B25" s="7">
        <v>1.6919999999999999</v>
      </c>
      <c r="C25" s="7">
        <v>1.22</v>
      </c>
      <c r="D25" s="9">
        <f t="shared" si="0"/>
        <v>1.3868852459016394</v>
      </c>
      <c r="E25" s="9">
        <f t="shared" si="1"/>
        <v>6.485001219246195</v>
      </c>
      <c r="F25" s="9">
        <f t="shared" si="2"/>
        <v>1.5025374771337794</v>
      </c>
      <c r="G25" s="9">
        <f t="shared" si="3"/>
        <v>4.3160329229304137</v>
      </c>
    </row>
    <row r="26" spans="1:7" x14ac:dyDescent="0.25">
      <c r="A26" s="7" t="s">
        <v>73</v>
      </c>
      <c r="B26" s="7">
        <v>1.28</v>
      </c>
      <c r="C26" s="7">
        <v>0.96099999999999997</v>
      </c>
      <c r="D26" s="9">
        <f t="shared" si="0"/>
        <v>1.331945889698231</v>
      </c>
      <c r="E26" s="9">
        <f t="shared" si="1"/>
        <v>3.8644102913277325</v>
      </c>
      <c r="F26" s="9">
        <f t="shared" si="2"/>
        <v>0.69607665213619607</v>
      </c>
      <c r="G26" s="9">
        <f t="shared" si="3"/>
        <v>5.5517022147894313</v>
      </c>
    </row>
    <row r="27" spans="1:7" x14ac:dyDescent="0.25">
      <c r="A27" s="7" t="s">
        <v>73</v>
      </c>
      <c r="B27" s="7">
        <v>2.2330000000000001</v>
      </c>
      <c r="C27" s="7">
        <v>1.161</v>
      </c>
      <c r="D27" s="9">
        <f t="shared" si="0"/>
        <v>1.9233419465977606</v>
      </c>
      <c r="E27" s="9">
        <f t="shared" si="1"/>
        <v>8.1446197951360357</v>
      </c>
      <c r="F27" s="9">
        <f t="shared" si="2"/>
        <v>1.9542765352277569</v>
      </c>
      <c r="G27" s="9">
        <f t="shared" si="3"/>
        <v>4.1675881833104231</v>
      </c>
    </row>
    <row r="28" spans="1:7" x14ac:dyDescent="0.25">
      <c r="A28" s="7" t="s">
        <v>73</v>
      </c>
      <c r="B28" s="7">
        <v>1.544</v>
      </c>
      <c r="C28" s="7">
        <v>0.96899999999999997</v>
      </c>
      <c r="D28" s="9">
        <f t="shared" si="0"/>
        <v>1.5933952528379773</v>
      </c>
      <c r="E28" s="9">
        <f t="shared" si="1"/>
        <v>4.7002498663712187</v>
      </c>
      <c r="F28" s="9">
        <f t="shared" si="2"/>
        <v>0.90043651702513605</v>
      </c>
      <c r="G28" s="9">
        <f t="shared" si="3"/>
        <v>5.2199680682652829</v>
      </c>
    </row>
    <row r="29" spans="1:7" x14ac:dyDescent="0.25">
      <c r="A29" s="7" t="s">
        <v>73</v>
      </c>
      <c r="B29" s="7">
        <v>1.885</v>
      </c>
      <c r="C29" s="7">
        <v>0.99299999999999999</v>
      </c>
      <c r="D29" s="9">
        <f t="shared" si="0"/>
        <v>1.8982880161127895</v>
      </c>
      <c r="E29" s="9">
        <f t="shared" si="1"/>
        <v>5.8804488369526426</v>
      </c>
      <c r="F29" s="9">
        <f t="shared" si="2"/>
        <v>1.2034814284053097</v>
      </c>
      <c r="G29" s="9">
        <f t="shared" si="3"/>
        <v>4.8861982396725603</v>
      </c>
    </row>
    <row r="30" spans="1:7" x14ac:dyDescent="0.25">
      <c r="A30" s="7" t="s">
        <v>73</v>
      </c>
      <c r="B30" s="7">
        <v>2.2589999999999999</v>
      </c>
      <c r="C30" s="7">
        <v>1.024</v>
      </c>
      <c r="D30" s="9">
        <f t="shared" si="0"/>
        <v>2.2060546875</v>
      </c>
      <c r="E30" s="9">
        <f t="shared" si="1"/>
        <v>7.2671823917663669</v>
      </c>
      <c r="F30" s="9">
        <f t="shared" si="2"/>
        <v>1.5792937401146476</v>
      </c>
      <c r="G30" s="9">
        <f t="shared" si="3"/>
        <v>4.601539414218669</v>
      </c>
    </row>
    <row r="31" spans="1:7" x14ac:dyDescent="0.25">
      <c r="A31" s="7" t="s">
        <v>73</v>
      </c>
      <c r="B31" s="7">
        <v>2.3969999999999998</v>
      </c>
      <c r="C31" s="7">
        <f>(0.821+1.156)/2</f>
        <v>0.98849999999999993</v>
      </c>
      <c r="D31" s="9">
        <f t="shared" si="0"/>
        <v>2.424886191198786</v>
      </c>
      <c r="E31" s="9">
        <f t="shared" si="1"/>
        <v>7.4437980183622035</v>
      </c>
      <c r="F31" s="9">
        <f t="shared" si="2"/>
        <v>1.5866778056247153</v>
      </c>
      <c r="G31" s="9">
        <f t="shared" si="3"/>
        <v>4.6914364037703242</v>
      </c>
    </row>
    <row r="32" spans="1:7" x14ac:dyDescent="0.25">
      <c r="A32" s="7" t="s">
        <v>73</v>
      </c>
      <c r="B32" s="7">
        <v>1.7170000000000001</v>
      </c>
      <c r="C32" s="7">
        <v>0.98399999999999999</v>
      </c>
      <c r="D32" s="9">
        <f t="shared" si="0"/>
        <v>1.7449186991869921</v>
      </c>
      <c r="E32" s="9">
        <f t="shared" si="1"/>
        <v>5.3078087528342568</v>
      </c>
      <c r="F32" s="9">
        <f t="shared" si="2"/>
        <v>1.0562879464128994</v>
      </c>
      <c r="G32" s="9">
        <f t="shared" si="3"/>
        <v>5.0249638565500137</v>
      </c>
    </row>
    <row r="33" spans="1:7" x14ac:dyDescent="0.25">
      <c r="A33" s="7" t="s">
        <v>73</v>
      </c>
      <c r="B33" s="7">
        <v>1.758</v>
      </c>
      <c r="C33" s="7">
        <v>1.1080000000000001</v>
      </c>
      <c r="D33" s="9">
        <f t="shared" si="0"/>
        <v>1.5866425992779782</v>
      </c>
      <c r="E33" s="9">
        <f t="shared" si="1"/>
        <v>6.11939523259203</v>
      </c>
      <c r="F33" s="9">
        <f t="shared" si="2"/>
        <v>1.3389594139736474</v>
      </c>
      <c r="G33" s="9">
        <f t="shared" si="3"/>
        <v>4.57026192782903</v>
      </c>
    </row>
    <row r="34" spans="1:7" x14ac:dyDescent="0.25">
      <c r="A34" s="7" t="s">
        <v>73</v>
      </c>
      <c r="B34" s="7">
        <v>2.69</v>
      </c>
      <c r="C34" s="7">
        <v>1.004</v>
      </c>
      <c r="D34" s="9">
        <f t="shared" ref="D34:D65" si="4">B34/C34</f>
        <v>2.6792828685258963</v>
      </c>
      <c r="E34" s="9">
        <f t="shared" ref="E34:E65" si="5">((4*PI()*(C34/2)^2)+((PI()*C34)*(B34-C34)))</f>
        <v>8.4846877751091689</v>
      </c>
      <c r="F34" s="9">
        <f t="shared" ref="F34:F65" si="6">(((4/3)*PI()*(C34/2)^3)+(PI()*((C34/2)^2)*(B34-C34)))</f>
        <v>1.8647030679738872</v>
      </c>
      <c r="G34" s="9">
        <f t="shared" ref="G34:G65" si="7">E34/F34</f>
        <v>4.5501548856935683</v>
      </c>
    </row>
    <row r="35" spans="1:7" x14ac:dyDescent="0.25">
      <c r="A35" s="7" t="s">
        <v>73</v>
      </c>
      <c r="B35" s="7">
        <v>1.9179999999999999</v>
      </c>
      <c r="C35" s="7">
        <v>0.96399999999999997</v>
      </c>
      <c r="D35" s="9">
        <f t="shared" si="4"/>
        <v>1.9896265560165975</v>
      </c>
      <c r="E35" s="9">
        <f t="shared" si="5"/>
        <v>5.8086540200401551</v>
      </c>
      <c r="F35" s="9">
        <f t="shared" si="6"/>
        <v>1.1653549034053099</v>
      </c>
      <c r="G35" s="9">
        <f t="shared" si="7"/>
        <v>4.9844506622545248</v>
      </c>
    </row>
    <row r="36" spans="1:7" x14ac:dyDescent="0.25">
      <c r="A36" s="7" t="s">
        <v>73</v>
      </c>
      <c r="B36" s="7">
        <v>1.63</v>
      </c>
      <c r="C36" s="7">
        <v>1.1259999999999999</v>
      </c>
      <c r="D36" s="9">
        <f t="shared" si="4"/>
        <v>1.4476021314387211</v>
      </c>
      <c r="E36" s="9">
        <f t="shared" si="5"/>
        <v>5.7660163245456335</v>
      </c>
      <c r="F36" s="9">
        <f t="shared" si="6"/>
        <v>1.2493813605181019</v>
      </c>
      <c r="G36" s="9">
        <f t="shared" si="7"/>
        <v>4.6150971246717996</v>
      </c>
    </row>
    <row r="37" spans="1:7" x14ac:dyDescent="0.25">
      <c r="A37" s="7" t="s">
        <v>73</v>
      </c>
      <c r="B37" s="7">
        <v>2.1720000000000002</v>
      </c>
      <c r="C37" s="7">
        <f>(0.969+1.19)/2</f>
        <v>1.0794999999999999</v>
      </c>
      <c r="D37" s="9">
        <f t="shared" si="4"/>
        <v>2.0120426123205193</v>
      </c>
      <c r="E37" s="9">
        <f t="shared" si="5"/>
        <v>7.3660106134629943</v>
      </c>
      <c r="F37" s="9">
        <f t="shared" si="6"/>
        <v>1.6585681160891976</v>
      </c>
      <c r="G37" s="9">
        <f t="shared" si="7"/>
        <v>4.4411866730150331</v>
      </c>
    </row>
    <row r="38" spans="1:7" x14ac:dyDescent="0.25">
      <c r="A38" s="7" t="s">
        <v>73</v>
      </c>
      <c r="B38" s="7">
        <v>1.9219999999999999</v>
      </c>
      <c r="C38" s="7">
        <v>1.123</v>
      </c>
      <c r="D38" s="9">
        <f t="shared" si="4"/>
        <v>1.711487088156723</v>
      </c>
      <c r="E38" s="9">
        <f t="shared" si="5"/>
        <v>6.7808324330641305</v>
      </c>
      <c r="F38" s="9">
        <f t="shared" si="6"/>
        <v>1.5329458810303034</v>
      </c>
      <c r="G38" s="9">
        <f t="shared" si="7"/>
        <v>4.423399754012638</v>
      </c>
    </row>
    <row r="39" spans="1:7" x14ac:dyDescent="0.25">
      <c r="A39" s="7" t="s">
        <v>73</v>
      </c>
      <c r="B39" s="7">
        <v>2.379</v>
      </c>
      <c r="C39" s="7">
        <v>0.90500000000000003</v>
      </c>
      <c r="D39" s="9">
        <f t="shared" si="4"/>
        <v>2.6287292817679555</v>
      </c>
      <c r="E39" s="9">
        <f t="shared" si="5"/>
        <v>6.763833275215557</v>
      </c>
      <c r="F39" s="9">
        <f t="shared" si="6"/>
        <v>1.33626695806658</v>
      </c>
      <c r="G39" s="9">
        <f t="shared" si="7"/>
        <v>5.0617380265108274</v>
      </c>
    </row>
    <row r="40" spans="1:7" x14ac:dyDescent="0.25">
      <c r="A40" s="7" t="s">
        <v>73</v>
      </c>
      <c r="B40" s="7">
        <v>1.694</v>
      </c>
      <c r="C40" s="7">
        <v>0.98199999999999998</v>
      </c>
      <c r="D40" s="9">
        <f t="shared" si="4"/>
        <v>1.725050916496945</v>
      </c>
      <c r="E40" s="9">
        <f t="shared" si="5"/>
        <v>5.2260645119878495</v>
      </c>
      <c r="F40" s="9">
        <f t="shared" si="6"/>
        <v>1.0350836746441106</v>
      </c>
      <c r="G40" s="9">
        <f t="shared" si="7"/>
        <v>5.0489295116983754</v>
      </c>
    </row>
    <row r="41" spans="1:7" x14ac:dyDescent="0.25">
      <c r="A41" s="7" t="s">
        <v>73</v>
      </c>
      <c r="B41" s="7">
        <v>2.262</v>
      </c>
      <c r="C41" s="7">
        <v>1.014</v>
      </c>
      <c r="D41" s="9">
        <f t="shared" si="4"/>
        <v>2.2307692307692308</v>
      </c>
      <c r="E41" s="9">
        <f t="shared" si="5"/>
        <v>7.2057705385739936</v>
      </c>
      <c r="F41" s="9">
        <f t="shared" si="6"/>
        <v>1.5537132130242477</v>
      </c>
      <c r="G41" s="9">
        <f t="shared" si="7"/>
        <v>4.6377738685430989</v>
      </c>
    </row>
    <row r="42" spans="1:7" x14ac:dyDescent="0.25">
      <c r="A42" s="7" t="s">
        <v>73</v>
      </c>
      <c r="B42" s="7">
        <v>1.7310000000000001</v>
      </c>
      <c r="C42" s="7">
        <v>0.79600000000000004</v>
      </c>
      <c r="D42" s="9">
        <f t="shared" si="4"/>
        <v>2.1746231155778895</v>
      </c>
      <c r="E42" s="9">
        <f t="shared" si="5"/>
        <v>4.3287251191576903</v>
      </c>
      <c r="F42" s="9">
        <f t="shared" si="6"/>
        <v>0.72937559511618266</v>
      </c>
      <c r="G42" s="9">
        <f t="shared" si="7"/>
        <v>5.9348367948452747</v>
      </c>
    </row>
    <row r="43" spans="1:7" x14ac:dyDescent="0.25">
      <c r="A43" s="7" t="s">
        <v>73</v>
      </c>
      <c r="B43" s="7">
        <v>1.93</v>
      </c>
      <c r="C43" s="7">
        <v>1.0209999999999999</v>
      </c>
      <c r="D43" s="9">
        <f t="shared" si="4"/>
        <v>1.8903036238981392</v>
      </c>
      <c r="E43" s="9">
        <f t="shared" si="5"/>
        <v>6.1906025716782942</v>
      </c>
      <c r="F43" s="9">
        <f t="shared" si="6"/>
        <v>1.3015097720761999</v>
      </c>
      <c r="G43" s="9">
        <f t="shared" si="7"/>
        <v>4.7564779800330621</v>
      </c>
    </row>
    <row r="44" spans="1:7" x14ac:dyDescent="0.25">
      <c r="A44" s="7" t="s">
        <v>73</v>
      </c>
      <c r="B44" s="7">
        <v>1.5549999999999999</v>
      </c>
      <c r="C44" s="7">
        <v>0.99099999999999999</v>
      </c>
      <c r="D44" s="9">
        <f t="shared" si="4"/>
        <v>1.5691220988900101</v>
      </c>
      <c r="E44" s="9">
        <f t="shared" si="5"/>
        <v>4.8412099871451391</v>
      </c>
      <c r="F44" s="9">
        <f t="shared" si="6"/>
        <v>0.94461554358715416</v>
      </c>
      <c r="G44" s="9">
        <f t="shared" si="7"/>
        <v>5.1250585701361251</v>
      </c>
    </row>
    <row r="45" spans="1:7" x14ac:dyDescent="0.25">
      <c r="A45" s="7" t="s">
        <v>73</v>
      </c>
      <c r="B45" s="7">
        <v>1.716</v>
      </c>
      <c r="C45" s="7">
        <v>1.196</v>
      </c>
      <c r="D45" s="9">
        <f t="shared" si="4"/>
        <v>1.4347826086956521</v>
      </c>
      <c r="E45" s="9">
        <f t="shared" si="5"/>
        <v>6.4476037002978615</v>
      </c>
      <c r="F45" s="9">
        <f t="shared" si="6"/>
        <v>1.4799529948037231</v>
      </c>
      <c r="G45" s="9">
        <f t="shared" si="7"/>
        <v>4.3566273543390253</v>
      </c>
    </row>
    <row r="46" spans="1:7" x14ac:dyDescent="0.25">
      <c r="A46" s="7" t="s">
        <v>73</v>
      </c>
      <c r="B46" s="7">
        <v>2.573</v>
      </c>
      <c r="C46" s="7">
        <v>1.1819999999999999</v>
      </c>
      <c r="D46" s="9">
        <f t="shared" si="4"/>
        <v>2.1768189509306262</v>
      </c>
      <c r="E46" s="9">
        <f t="shared" si="5"/>
        <v>9.5544817550654866</v>
      </c>
      <c r="F46" s="9">
        <f t="shared" si="6"/>
        <v>2.3910137009082835</v>
      </c>
      <c r="G46" s="9">
        <f t="shared" si="7"/>
        <v>3.9959962385142291</v>
      </c>
    </row>
    <row r="47" spans="1:7" x14ac:dyDescent="0.25">
      <c r="A47" s="7" t="s">
        <v>73</v>
      </c>
      <c r="B47" s="7">
        <v>1.663</v>
      </c>
      <c r="C47" s="7">
        <v>1.0209999999999999</v>
      </c>
      <c r="D47" s="9">
        <f t="shared" si="4"/>
        <v>1.6287952987267387</v>
      </c>
      <c r="E47" s="9">
        <f t="shared" si="5"/>
        <v>5.3341824231611419</v>
      </c>
      <c r="F47" s="9">
        <f t="shared" si="6"/>
        <v>1.0829085291671969</v>
      </c>
      <c r="G47" s="9">
        <f t="shared" si="7"/>
        <v>4.9257922340526363</v>
      </c>
    </row>
    <row r="48" spans="1:7" x14ac:dyDescent="0.25">
      <c r="A48" s="7" t="s">
        <v>73</v>
      </c>
      <c r="B48" s="7">
        <v>1.238</v>
      </c>
      <c r="C48" s="7">
        <v>0.84699999999999998</v>
      </c>
      <c r="D48" s="9">
        <f t="shared" si="4"/>
        <v>1.4616292798110979</v>
      </c>
      <c r="E48" s="9">
        <f t="shared" si="5"/>
        <v>3.2942300742571069</v>
      </c>
      <c r="F48" s="9">
        <f t="shared" si="6"/>
        <v>0.53847201848358706</v>
      </c>
      <c r="G48" s="9">
        <f t="shared" si="7"/>
        <v>6.1177367833042133</v>
      </c>
    </row>
    <row r="49" spans="1:7" x14ac:dyDescent="0.25">
      <c r="A49" s="7" t="s">
        <v>73</v>
      </c>
      <c r="B49" s="7">
        <v>1.6619999999999999</v>
      </c>
      <c r="C49" s="7">
        <v>0.65300000000000002</v>
      </c>
      <c r="D49" s="9">
        <f t="shared" si="4"/>
        <v>2.5451761102603365</v>
      </c>
      <c r="E49" s="9">
        <f t="shared" si="5"/>
        <v>3.4095265246438524</v>
      </c>
      <c r="F49" s="9">
        <f t="shared" si="6"/>
        <v>0.48370845445382188</v>
      </c>
      <c r="G49" s="9">
        <f t="shared" si="7"/>
        <v>7.0487222070445519</v>
      </c>
    </row>
    <row r="50" spans="1:7" x14ac:dyDescent="0.25">
      <c r="A50" s="7" t="s">
        <v>73</v>
      </c>
      <c r="B50" s="7">
        <v>2.8159999999999998</v>
      </c>
      <c r="C50" s="7">
        <f>(1.022+0.67+0.939)/3</f>
        <v>0.87700000000000011</v>
      </c>
      <c r="D50" s="9">
        <f t="shared" si="4"/>
        <v>3.2109464082098054</v>
      </c>
      <c r="E50" s="9">
        <f t="shared" si="5"/>
        <v>7.7585777482702678</v>
      </c>
      <c r="F50" s="9">
        <f t="shared" si="6"/>
        <v>1.5244776426343287</v>
      </c>
      <c r="G50" s="9">
        <f t="shared" si="7"/>
        <v>5.0893352131181704</v>
      </c>
    </row>
    <row r="51" spans="1:7" x14ac:dyDescent="0.25">
      <c r="A51" s="7" t="s">
        <v>73</v>
      </c>
      <c r="B51" s="7">
        <v>2.1019999999999999</v>
      </c>
      <c r="C51" s="7">
        <f>(0.715+1.195+0.88)/3</f>
        <v>0.93</v>
      </c>
      <c r="D51" s="9">
        <f t="shared" si="4"/>
        <v>2.2602150537634405</v>
      </c>
      <c r="E51" s="9">
        <f t="shared" si="5"/>
        <v>6.1413738147965429</v>
      </c>
      <c r="F51" s="9">
        <f t="shared" si="6"/>
        <v>1.2172892417682357</v>
      </c>
      <c r="G51" s="9">
        <f t="shared" si="7"/>
        <v>5.0451228878648235</v>
      </c>
    </row>
    <row r="52" spans="1:7" x14ac:dyDescent="0.25">
      <c r="A52" s="7" t="s">
        <v>73</v>
      </c>
      <c r="B52" s="7">
        <v>1.7609999999999999</v>
      </c>
      <c r="C52" s="7">
        <v>1.1739999999999999</v>
      </c>
      <c r="D52" s="9">
        <f t="shared" si="4"/>
        <v>1.5</v>
      </c>
      <c r="E52" s="9">
        <f t="shared" si="5"/>
        <v>6.4949726343286871</v>
      </c>
      <c r="F52" s="9">
        <f t="shared" si="6"/>
        <v>1.482657919692032</v>
      </c>
      <c r="G52" s="9">
        <f t="shared" si="7"/>
        <v>4.3806278899975659</v>
      </c>
    </row>
    <row r="53" spans="1:7" x14ac:dyDescent="0.25">
      <c r="A53" s="7" t="s">
        <v>73</v>
      </c>
      <c r="B53" s="7">
        <v>1.9239999999999999</v>
      </c>
      <c r="C53" s="7">
        <v>1.113</v>
      </c>
      <c r="D53" s="9">
        <f t="shared" si="4"/>
        <v>1.7286612758310871</v>
      </c>
      <c r="E53" s="9">
        <f t="shared" si="5"/>
        <v>6.7274442075090262</v>
      </c>
      <c r="F53" s="9">
        <f t="shared" si="6"/>
        <v>1.5109554717766462</v>
      </c>
      <c r="G53" s="9">
        <f t="shared" si="7"/>
        <v>4.4524437239693162</v>
      </c>
    </row>
    <row r="54" spans="1:7" x14ac:dyDescent="0.25">
      <c r="A54" s="7" t="s">
        <v>73</v>
      </c>
      <c r="B54" s="7">
        <v>2.0209999999999999</v>
      </c>
      <c r="C54" s="7">
        <v>1.046</v>
      </c>
      <c r="D54" s="9">
        <f t="shared" si="4"/>
        <v>1.9321223709369024</v>
      </c>
      <c r="E54" s="9">
        <f t="shared" si="5"/>
        <v>6.6412200555386001</v>
      </c>
      <c r="F54" s="9">
        <f t="shared" si="6"/>
        <v>1.4370639561889522</v>
      </c>
      <c r="G54" s="9">
        <f t="shared" si="7"/>
        <v>4.6213809948660209</v>
      </c>
    </row>
    <row r="55" spans="1:7" x14ac:dyDescent="0.25">
      <c r="A55" s="7" t="s">
        <v>73</v>
      </c>
      <c r="B55" s="7">
        <v>1.56</v>
      </c>
      <c r="C55" s="7">
        <v>1.1990000000000001</v>
      </c>
      <c r="D55" s="9">
        <f t="shared" si="4"/>
        <v>1.3010842368640534</v>
      </c>
      <c r="E55" s="9">
        <f t="shared" si="5"/>
        <v>5.8761605629804929</v>
      </c>
      <c r="F55" s="9">
        <f t="shared" si="6"/>
        <v>1.3101198177757682</v>
      </c>
      <c r="G55" s="9">
        <f t="shared" si="7"/>
        <v>4.4852085154750476</v>
      </c>
    </row>
    <row r="56" spans="1:7" x14ac:dyDescent="0.25">
      <c r="A56" s="7" t="s">
        <v>73</v>
      </c>
      <c r="B56" s="7">
        <v>2.12</v>
      </c>
      <c r="C56" s="7">
        <v>0.98</v>
      </c>
      <c r="D56" s="9">
        <f t="shared" si="4"/>
        <v>2.1632653061224492</v>
      </c>
      <c r="E56" s="9">
        <f t="shared" si="5"/>
        <v>6.5269728970981546</v>
      </c>
      <c r="F56" s="9">
        <f t="shared" si="6"/>
        <v>1.3527048703875906</v>
      </c>
      <c r="G56" s="9">
        <f t="shared" si="7"/>
        <v>4.8251270768530468</v>
      </c>
    </row>
    <row r="57" spans="1:7" x14ac:dyDescent="0.25">
      <c r="A57" s="7" t="s">
        <v>73</v>
      </c>
      <c r="B57" s="7">
        <v>3.17</v>
      </c>
      <c r="C57" s="7">
        <v>1.109</v>
      </c>
      <c r="D57" s="9">
        <f t="shared" si="4"/>
        <v>2.8584310189359785</v>
      </c>
      <c r="E57" s="9">
        <f t="shared" si="5"/>
        <v>11.044363221474526</v>
      </c>
      <c r="F57" s="9">
        <f t="shared" si="6"/>
        <v>2.7049715621656336</v>
      </c>
      <c r="G57" s="9">
        <f t="shared" si="7"/>
        <v>4.0829868143354062</v>
      </c>
    </row>
    <row r="58" spans="1:7" x14ac:dyDescent="0.25">
      <c r="A58" s="7" t="s">
        <v>73</v>
      </c>
      <c r="B58" s="7">
        <v>1.53</v>
      </c>
      <c r="C58" s="7">
        <v>1.105</v>
      </c>
      <c r="D58" s="9">
        <f t="shared" si="4"/>
        <v>1.3846153846153846</v>
      </c>
      <c r="E58" s="9">
        <f t="shared" si="5"/>
        <v>5.3113336197915837</v>
      </c>
      <c r="F58" s="9">
        <f t="shared" si="6"/>
        <v>1.1140276372437856</v>
      </c>
      <c r="G58" s="9">
        <f t="shared" si="7"/>
        <v>4.767685685906633</v>
      </c>
    </row>
    <row r="59" spans="1:7" x14ac:dyDescent="0.25">
      <c r="A59" s="7" t="s">
        <v>73</v>
      </c>
      <c r="B59" s="7">
        <v>2.1779999999999999</v>
      </c>
      <c r="C59" s="7">
        <v>1.1060000000000001</v>
      </c>
      <c r="D59" s="9">
        <f t="shared" si="4"/>
        <v>1.9692585895117538</v>
      </c>
      <c r="E59" s="9">
        <f t="shared" si="5"/>
        <v>7.5676820122675377</v>
      </c>
      <c r="F59" s="9">
        <f t="shared" si="6"/>
        <v>1.7382759422491025</v>
      </c>
      <c r="G59" s="9">
        <f t="shared" si="7"/>
        <v>4.3535562037842759</v>
      </c>
    </row>
    <row r="60" spans="1:7" x14ac:dyDescent="0.25">
      <c r="A60" s="7" t="s">
        <v>73</v>
      </c>
      <c r="B60" s="7">
        <v>1.8080000000000001</v>
      </c>
      <c r="C60" s="7">
        <v>1.155</v>
      </c>
      <c r="D60" s="9">
        <f t="shared" si="4"/>
        <v>1.5653679653679653</v>
      </c>
      <c r="E60" s="9">
        <f t="shared" si="5"/>
        <v>6.5603994429323498</v>
      </c>
      <c r="F60" s="9">
        <f t="shared" si="6"/>
        <v>1.4909351369500978</v>
      </c>
      <c r="G60" s="9">
        <f t="shared" si="7"/>
        <v>4.4001910481179634</v>
      </c>
    </row>
    <row r="61" spans="1:7" x14ac:dyDescent="0.25">
      <c r="A61" s="7" t="s">
        <v>73</v>
      </c>
      <c r="B61" s="7">
        <v>1.79</v>
      </c>
      <c r="C61" s="7">
        <v>1.1419999999999999</v>
      </c>
      <c r="D61" s="9">
        <f t="shared" si="4"/>
        <v>1.5674255691768828</v>
      </c>
      <c r="E61" s="9">
        <f t="shared" si="5"/>
        <v>6.4219808706151831</v>
      </c>
      <c r="F61" s="9">
        <f t="shared" si="6"/>
        <v>1.4435632359468089</v>
      </c>
      <c r="G61" s="9">
        <f t="shared" si="7"/>
        <v>4.4487007639835836</v>
      </c>
    </row>
    <row r="62" spans="1:7" x14ac:dyDescent="0.25">
      <c r="A62" s="7" t="s">
        <v>73</v>
      </c>
      <c r="B62" s="7">
        <v>1.673</v>
      </c>
      <c r="C62" s="7">
        <v>1.129</v>
      </c>
      <c r="D62" s="9">
        <f t="shared" si="4"/>
        <v>1.4818423383525243</v>
      </c>
      <c r="E62" s="9">
        <f t="shared" si="5"/>
        <v>5.9338936111755123</v>
      </c>
      <c r="F62" s="9">
        <f t="shared" si="6"/>
        <v>1.2980939081737759</v>
      </c>
      <c r="G62" s="9">
        <f t="shared" si="7"/>
        <v>4.5712360052005891</v>
      </c>
    </row>
    <row r="63" spans="1:7" x14ac:dyDescent="0.25">
      <c r="A63" s="7" t="s">
        <v>73</v>
      </c>
      <c r="B63" s="7">
        <v>1.5760000000000001</v>
      </c>
      <c r="C63" s="7">
        <v>0.755</v>
      </c>
      <c r="D63" s="9">
        <f t="shared" si="4"/>
        <v>2.0874172185430466</v>
      </c>
      <c r="E63" s="9">
        <f t="shared" si="5"/>
        <v>3.7381182666534229</v>
      </c>
      <c r="F63" s="9">
        <f t="shared" si="6"/>
        <v>0.59289951482802494</v>
      </c>
      <c r="G63" s="9">
        <f t="shared" si="7"/>
        <v>6.3048091171700369</v>
      </c>
    </row>
    <row r="64" spans="1:7" x14ac:dyDescent="0.25">
      <c r="A64" s="7" t="s">
        <v>73</v>
      </c>
      <c r="B64" s="7">
        <v>1.9690000000000001</v>
      </c>
      <c r="C64" s="7">
        <f>(0.843+0.723+0.95)/3</f>
        <v>0.83866666666666667</v>
      </c>
      <c r="D64" s="9">
        <f t="shared" si="4"/>
        <v>2.3477742448330683</v>
      </c>
      <c r="E64" s="9">
        <f t="shared" si="5"/>
        <v>5.1878208574181501</v>
      </c>
      <c r="F64" s="9">
        <f t="shared" si="6"/>
        <v>0.93328129244399349</v>
      </c>
      <c r="G64" s="9">
        <f t="shared" si="7"/>
        <v>5.5586894320283111</v>
      </c>
    </row>
    <row r="65" spans="1:7" x14ac:dyDescent="0.25">
      <c r="A65" s="7" t="s">
        <v>73</v>
      </c>
      <c r="B65" s="7">
        <v>1.8340000000000001</v>
      </c>
      <c r="C65" s="7">
        <v>1.131</v>
      </c>
      <c r="D65" s="9">
        <f t="shared" si="4"/>
        <v>1.6215738284703802</v>
      </c>
      <c r="E65" s="9">
        <f t="shared" si="5"/>
        <v>6.5164611280792428</v>
      </c>
      <c r="F65" s="9">
        <f t="shared" si="6"/>
        <v>1.4637760700306104</v>
      </c>
      <c r="G65" s="9">
        <f t="shared" si="7"/>
        <v>4.4518155894862872</v>
      </c>
    </row>
    <row r="66" spans="1:7" x14ac:dyDescent="0.25">
      <c r="A66" s="7" t="s">
        <v>73</v>
      </c>
      <c r="B66" s="7">
        <v>1.8069999999999999</v>
      </c>
      <c r="C66" s="7">
        <v>0.98</v>
      </c>
      <c r="D66" s="9">
        <f t="shared" ref="D66:D78" si="8">B66/C66</f>
        <v>1.8438775510204082</v>
      </c>
      <c r="E66" s="9">
        <f t="shared" ref="E66:E78" si="9">((4*PI()*(C66/2)^2)+((PI()*C66)*(B66-C66)))</f>
        <v>5.5633207665360205</v>
      </c>
      <c r="F66" s="9">
        <f t="shared" ref="F66:F78" si="10">(((4/3)*PI()*(C66/2)^3)+(PI()*((C66/2)^2)*(B66-C66)))</f>
        <v>1.1166100983998679</v>
      </c>
      <c r="G66" s="9">
        <f t="shared" ref="G66:G78" si="11">E66/F66</f>
        <v>4.9823306940429859</v>
      </c>
    </row>
    <row r="67" spans="1:7" x14ac:dyDescent="0.25">
      <c r="A67" s="7" t="s">
        <v>73</v>
      </c>
      <c r="B67" s="7">
        <v>1.7669999999999999</v>
      </c>
      <c r="C67" s="7">
        <v>0.89100000000000001</v>
      </c>
      <c r="D67" s="9">
        <f t="shared" si="8"/>
        <v>1.9831649831649831</v>
      </c>
      <c r="E67" s="9">
        <f t="shared" si="9"/>
        <v>4.9461140490338096</v>
      </c>
      <c r="F67" s="9">
        <f t="shared" si="10"/>
        <v>0.91656363865351054</v>
      </c>
      <c r="G67" s="9">
        <f t="shared" si="11"/>
        <v>5.3963673011292057</v>
      </c>
    </row>
    <row r="68" spans="1:7" x14ac:dyDescent="0.25">
      <c r="A68" s="7" t="s">
        <v>73</v>
      </c>
      <c r="B68" s="7">
        <v>2.6549999999999998</v>
      </c>
      <c r="C68" s="7">
        <v>1.1000000000000001</v>
      </c>
      <c r="D68" s="9">
        <f t="shared" si="8"/>
        <v>2.4136363636363631</v>
      </c>
      <c r="E68" s="9">
        <f t="shared" si="9"/>
        <v>9.1750213448089912</v>
      </c>
      <c r="F68" s="9">
        <f t="shared" si="10"/>
        <v>2.1746758846618048</v>
      </c>
      <c r="G68" s="9">
        <f t="shared" si="11"/>
        <v>4.2190293319208099</v>
      </c>
    </row>
    <row r="69" spans="1:7" x14ac:dyDescent="0.25">
      <c r="A69" s="7" t="s">
        <v>73</v>
      </c>
      <c r="B69" s="7">
        <v>1.3260000000000001</v>
      </c>
      <c r="C69" s="10">
        <v>0.84299999999999997</v>
      </c>
      <c r="D69" s="9">
        <f t="shared" si="8"/>
        <v>1.5729537366548043</v>
      </c>
      <c r="E69" s="9">
        <f t="shared" si="9"/>
        <v>3.5117288168504359</v>
      </c>
      <c r="F69" s="9">
        <f t="shared" si="10"/>
        <v>0.58325882829414377</v>
      </c>
      <c r="G69" s="9">
        <f t="shared" si="11"/>
        <v>6.020875547004036</v>
      </c>
    </row>
    <row r="70" spans="1:7" x14ac:dyDescent="0.25">
      <c r="A70" s="7" t="s">
        <v>73</v>
      </c>
      <c r="B70" s="7">
        <v>1.627</v>
      </c>
      <c r="C70" s="7">
        <v>1.1639999999999999</v>
      </c>
      <c r="D70" s="9">
        <f t="shared" si="8"/>
        <v>1.3977663230240551</v>
      </c>
      <c r="E70" s="9">
        <f t="shared" si="9"/>
        <v>5.9496361319626505</v>
      </c>
      <c r="F70" s="9">
        <f t="shared" si="10"/>
        <v>1.3184605763632462</v>
      </c>
      <c r="G70" s="9">
        <f t="shared" si="11"/>
        <v>4.5125627861954962</v>
      </c>
    </row>
    <row r="71" spans="1:7" x14ac:dyDescent="0.25">
      <c r="A71" s="7" t="s">
        <v>73</v>
      </c>
      <c r="B71" s="7">
        <v>2.0840000000000001</v>
      </c>
      <c r="C71" s="7">
        <v>1.04</v>
      </c>
      <c r="D71" s="9">
        <f t="shared" si="8"/>
        <v>2.0038461538461538</v>
      </c>
      <c r="E71" s="9">
        <f t="shared" si="9"/>
        <v>6.808962253684375</v>
      </c>
      <c r="F71" s="9">
        <f t="shared" si="10"/>
        <v>1.4758414794006351</v>
      </c>
      <c r="G71" s="9">
        <f t="shared" si="11"/>
        <v>4.6136135545191568</v>
      </c>
    </row>
    <row r="72" spans="1:7" x14ac:dyDescent="0.25">
      <c r="A72" s="7" t="s">
        <v>73</v>
      </c>
      <c r="B72" s="7">
        <v>2.2850000000000001</v>
      </c>
      <c r="C72" s="7">
        <v>1.149</v>
      </c>
      <c r="D72" s="9">
        <f t="shared" si="8"/>
        <v>1.9886858137510879</v>
      </c>
      <c r="E72" s="9">
        <f t="shared" si="9"/>
        <v>8.2481415562571279</v>
      </c>
      <c r="F72" s="9">
        <f t="shared" si="10"/>
        <v>1.9721523042408327</v>
      </c>
      <c r="G72" s="9">
        <f t="shared" si="11"/>
        <v>4.1823045504754752</v>
      </c>
    </row>
    <row r="73" spans="1:7" x14ac:dyDescent="0.25">
      <c r="A73" s="7" t="s">
        <v>73</v>
      </c>
      <c r="B73" s="7">
        <v>1.7669999999999999</v>
      </c>
      <c r="C73" s="7">
        <v>0.91</v>
      </c>
      <c r="D73" s="9">
        <f t="shared" si="8"/>
        <v>1.9417582417582415</v>
      </c>
      <c r="E73" s="9">
        <f t="shared" si="9"/>
        <v>5.0515867391927802</v>
      </c>
      <c r="F73" s="9">
        <f t="shared" si="10"/>
        <v>0.95195155670316467</v>
      </c>
      <c r="G73" s="9">
        <f t="shared" si="11"/>
        <v>5.306558620154612</v>
      </c>
    </row>
    <row r="74" spans="1:7" x14ac:dyDescent="0.25">
      <c r="A74" s="7" t="s">
        <v>73</v>
      </c>
      <c r="B74" s="7">
        <v>2.0329999999999999</v>
      </c>
      <c r="C74" s="7">
        <v>1.008</v>
      </c>
      <c r="D74" s="9">
        <f t="shared" si="8"/>
        <v>2.0168650793650791</v>
      </c>
      <c r="E74" s="9">
        <f t="shared" si="9"/>
        <v>6.4379527276660333</v>
      </c>
      <c r="F74" s="9">
        <f t="shared" si="10"/>
        <v>1.3542311147417676</v>
      </c>
      <c r="G74" s="9">
        <f t="shared" si="11"/>
        <v>4.7539542236065504</v>
      </c>
    </row>
    <row r="75" spans="1:7" x14ac:dyDescent="0.25">
      <c r="A75" s="7" t="s">
        <v>73</v>
      </c>
      <c r="B75" s="7">
        <v>1.341</v>
      </c>
      <c r="C75" s="7">
        <f>(0.771+1.022)/2</f>
        <v>0.89650000000000007</v>
      </c>
      <c r="D75" s="9">
        <f t="shared" si="8"/>
        <v>1.4958170663692134</v>
      </c>
      <c r="E75" s="9">
        <f t="shared" si="9"/>
        <v>3.7768431084978977</v>
      </c>
      <c r="F75" s="9">
        <f t="shared" si="10"/>
        <v>0.6578511639896405</v>
      </c>
      <c r="G75" s="9">
        <f t="shared" si="11"/>
        <v>5.7411817676093273</v>
      </c>
    </row>
    <row r="76" spans="1:7" x14ac:dyDescent="0.25">
      <c r="A76" s="7" t="s">
        <v>73</v>
      </c>
      <c r="B76" s="7">
        <v>1.3959999999999999</v>
      </c>
      <c r="C76" s="7">
        <v>1.095</v>
      </c>
      <c r="D76" s="9">
        <f t="shared" si="8"/>
        <v>1.2748858447488585</v>
      </c>
      <c r="E76" s="9">
        <f t="shared" si="9"/>
        <v>4.8023013621304287</v>
      </c>
      <c r="F76" s="9">
        <f t="shared" si="10"/>
        <v>0.97090510588652168</v>
      </c>
      <c r="G76" s="9">
        <f t="shared" si="11"/>
        <v>4.9462108428665701</v>
      </c>
    </row>
    <row r="77" spans="1:7" x14ac:dyDescent="0.25">
      <c r="A77" s="7" t="s">
        <v>73</v>
      </c>
      <c r="B77" s="7">
        <v>2.125</v>
      </c>
      <c r="C77" s="7">
        <v>1.2629999999999999</v>
      </c>
      <c r="D77" s="9">
        <f t="shared" si="8"/>
        <v>1.6825019794140936</v>
      </c>
      <c r="E77" s="9">
        <f t="shared" si="9"/>
        <v>8.4316419831533054</v>
      </c>
      <c r="F77" s="9">
        <f t="shared" si="10"/>
        <v>2.1348441361561594</v>
      </c>
      <c r="G77" s="9">
        <f t="shared" si="11"/>
        <v>3.9495351629438806</v>
      </c>
    </row>
    <row r="78" spans="1:7" x14ac:dyDescent="0.25">
      <c r="A78" s="7" t="s">
        <v>73</v>
      </c>
      <c r="B78" s="7">
        <v>1.611</v>
      </c>
      <c r="C78" s="7">
        <v>0.96199999999999997</v>
      </c>
      <c r="D78" s="9">
        <f t="shared" si="8"/>
        <v>1.6746361746361746</v>
      </c>
      <c r="E78" s="9">
        <f t="shared" si="9"/>
        <v>4.8687837458656968</v>
      </c>
      <c r="F78" s="9">
        <f t="shared" si="10"/>
        <v>0.93786848379871501</v>
      </c>
      <c r="G78" s="9">
        <f t="shared" si="11"/>
        <v>5.1913288802981397</v>
      </c>
    </row>
    <row r="79" spans="1:7" x14ac:dyDescent="0.25">
      <c r="A79" s="7"/>
      <c r="B79" s="7"/>
      <c r="C79" s="7"/>
      <c r="D79" s="9"/>
      <c r="E79" s="9"/>
      <c r="F79" s="9"/>
      <c r="G79" s="9"/>
    </row>
    <row r="80" spans="1:7" ht="14.25" customHeight="1" x14ac:dyDescent="0.25">
      <c r="A80" s="7"/>
      <c r="B80" s="7"/>
      <c r="C80" s="7"/>
      <c r="D80" s="9"/>
      <c r="E80" s="9"/>
      <c r="F80" s="9"/>
      <c r="G80" s="9"/>
    </row>
    <row r="81" spans="1:7" ht="14.25" customHeight="1" x14ac:dyDescent="0.25">
      <c r="A81" s="7"/>
      <c r="B81" s="7"/>
      <c r="C81" s="7"/>
      <c r="D81" s="9"/>
      <c r="E81" s="9"/>
      <c r="F81" s="9"/>
      <c r="G81" s="9"/>
    </row>
    <row r="82" spans="1:7" ht="14.25" customHeight="1" x14ac:dyDescent="0.25">
      <c r="A82" s="7"/>
      <c r="B82" s="7"/>
      <c r="C82" s="7"/>
      <c r="D82" s="9"/>
      <c r="E82" s="9"/>
      <c r="F82" s="9"/>
      <c r="G82" s="9"/>
    </row>
    <row r="83" spans="1:7" x14ac:dyDescent="0.25">
      <c r="A83" s="7"/>
      <c r="B83" s="7"/>
      <c r="C83" s="7"/>
      <c r="D83" s="9"/>
      <c r="E83" s="9"/>
      <c r="F83" s="9"/>
      <c r="G83" s="9"/>
    </row>
    <row r="84" spans="1:7" x14ac:dyDescent="0.25">
      <c r="A84" s="7"/>
      <c r="B84" s="7"/>
      <c r="C84" s="7"/>
      <c r="D84" s="9"/>
      <c r="E84" s="9"/>
      <c r="F84" s="9"/>
      <c r="G84" s="9"/>
    </row>
    <row r="85" spans="1:7" x14ac:dyDescent="0.25">
      <c r="A85" s="7"/>
      <c r="B85" s="7"/>
      <c r="C85" s="7"/>
      <c r="D85" s="9"/>
      <c r="E85" s="9"/>
      <c r="F85" s="9"/>
      <c r="G85" s="9"/>
    </row>
    <row r="86" spans="1:7" x14ac:dyDescent="0.25">
      <c r="A86" s="7"/>
      <c r="B86" s="7"/>
      <c r="C86" s="7"/>
      <c r="D86" s="9"/>
      <c r="E86" s="9"/>
      <c r="F86" s="9"/>
      <c r="G86" s="9"/>
    </row>
    <row r="87" spans="1:7" s="2" customFormat="1" x14ac:dyDescent="0.25">
      <c r="A87" s="7"/>
      <c r="B87" s="7"/>
      <c r="C87" s="7"/>
      <c r="D87" s="9"/>
      <c r="E87" s="9"/>
      <c r="F87" s="9"/>
      <c r="G87" s="9"/>
    </row>
    <row r="88" spans="1:7" s="2" customFormat="1" x14ac:dyDescent="0.25">
      <c r="A88" s="7"/>
      <c r="B88" s="7"/>
      <c r="C88" s="7"/>
      <c r="D88" s="9"/>
      <c r="E88" s="9"/>
      <c r="F88" s="9"/>
      <c r="G88" s="9"/>
    </row>
    <row r="89" spans="1:7" s="2" customFormat="1" x14ac:dyDescent="0.25">
      <c r="A89" s="7"/>
      <c r="B89" s="7"/>
      <c r="C89" s="7"/>
      <c r="D89" s="9"/>
      <c r="E89" s="9"/>
      <c r="F89" s="9"/>
      <c r="G89" s="9"/>
    </row>
    <row r="90" spans="1:7" s="2" customFormat="1" x14ac:dyDescent="0.25">
      <c r="A90" s="7"/>
      <c r="B90" s="7"/>
      <c r="C90" s="7"/>
      <c r="D90" s="9"/>
      <c r="E90" s="9"/>
      <c r="F90" s="9"/>
      <c r="G90" s="9"/>
    </row>
    <row r="91" spans="1:7" s="2" customFormat="1" x14ac:dyDescent="0.25">
      <c r="A91" s="7"/>
      <c r="B91" s="7"/>
      <c r="C91" s="7"/>
      <c r="D91" s="9"/>
      <c r="E91" s="9"/>
      <c r="F91" s="9"/>
      <c r="G91" s="9"/>
    </row>
    <row r="92" spans="1:7" s="2" customFormat="1" x14ac:dyDescent="0.25">
      <c r="A92" s="7"/>
      <c r="B92" s="7"/>
      <c r="C92" s="7"/>
      <c r="D92" s="9"/>
      <c r="E92" s="9"/>
      <c r="F92" s="9"/>
      <c r="G92" s="9"/>
    </row>
    <row r="93" spans="1:7" s="2" customFormat="1" x14ac:dyDescent="0.25">
      <c r="A93" s="7"/>
      <c r="B93" s="7"/>
      <c r="C93" s="7"/>
      <c r="D93" s="9"/>
      <c r="E93" s="9"/>
      <c r="F93" s="9"/>
      <c r="G93" s="9"/>
    </row>
    <row r="94" spans="1:7" s="2" customFormat="1" x14ac:dyDescent="0.25">
      <c r="A94" s="7"/>
      <c r="B94" s="7"/>
      <c r="C94" s="7"/>
      <c r="D94" s="7"/>
      <c r="E94" s="7"/>
      <c r="F94" s="7"/>
      <c r="G94" s="7"/>
    </row>
    <row r="95" spans="1:7" s="2" customFormat="1" x14ac:dyDescent="0.25">
      <c r="A95" s="7"/>
      <c r="B95" s="7"/>
      <c r="C95" s="7"/>
      <c r="D95" s="7"/>
      <c r="E95" s="7"/>
      <c r="F95" s="7"/>
      <c r="G95" s="7"/>
    </row>
    <row r="96" spans="1:7" s="2" customFormat="1" x14ac:dyDescent="0.25">
      <c r="A96" s="7"/>
      <c r="B96" s="7"/>
      <c r="C96" s="7"/>
      <c r="D96" s="7"/>
      <c r="E96" s="7"/>
      <c r="F96" s="7"/>
      <c r="G96" s="7"/>
    </row>
    <row r="97" spans="1:7" s="2" customFormat="1" x14ac:dyDescent="0.25">
      <c r="A97" s="7"/>
      <c r="B97" s="7"/>
      <c r="C97" s="7"/>
      <c r="D97" s="7"/>
      <c r="E97" s="7"/>
      <c r="F97" s="7"/>
      <c r="G97" s="7"/>
    </row>
    <row r="98" spans="1:7" s="2" customFormat="1" x14ac:dyDescent="0.25">
      <c r="A98" s="7"/>
      <c r="B98" s="7"/>
      <c r="C98" s="7"/>
      <c r="D98" s="7"/>
      <c r="E98" s="7"/>
      <c r="F98" s="7"/>
      <c r="G98" s="7"/>
    </row>
    <row r="99" spans="1:7" s="2" customFormat="1" x14ac:dyDescent="0.25">
      <c r="A99" s="7"/>
      <c r="B99" s="7"/>
      <c r="C99" s="7"/>
      <c r="D99" s="7"/>
      <c r="E99" s="7"/>
      <c r="F99" s="7"/>
      <c r="G99" s="7"/>
    </row>
    <row r="100" spans="1:7" s="2" customFormat="1" x14ac:dyDescent="0.25">
      <c r="A100" s="7"/>
      <c r="B100" s="7"/>
      <c r="C100" s="7"/>
      <c r="D100" s="7"/>
      <c r="E100" s="7"/>
      <c r="F100" s="7"/>
      <c r="G100" s="7"/>
    </row>
    <row r="101" spans="1:7" s="2" customFormat="1" x14ac:dyDescent="0.25">
      <c r="A101" s="7"/>
      <c r="B101" s="7"/>
      <c r="C101" s="7"/>
      <c r="D101" s="7"/>
      <c r="E101" s="7"/>
      <c r="F101" s="7"/>
      <c r="G101" s="7"/>
    </row>
    <row r="102" spans="1:7" s="2" customFormat="1" x14ac:dyDescent="0.25">
      <c r="A102" s="7"/>
      <c r="B102" s="7"/>
      <c r="C102" s="7"/>
      <c r="D102" s="7"/>
      <c r="E102" s="7"/>
      <c r="F102" s="7"/>
      <c r="G102" s="7"/>
    </row>
    <row r="103" spans="1:7" x14ac:dyDescent="0.25">
      <c r="A103" s="7"/>
      <c r="B103" s="7"/>
      <c r="C103" s="7"/>
      <c r="D103" s="7"/>
      <c r="E103" s="9"/>
      <c r="F103" s="10"/>
      <c r="G103" s="10"/>
    </row>
    <row r="104" spans="1:7" x14ac:dyDescent="0.25">
      <c r="A104" s="7"/>
      <c r="B104" s="7"/>
      <c r="C104" s="7"/>
      <c r="D104" s="7"/>
      <c r="E104" s="9"/>
      <c r="F104" s="10"/>
      <c r="G104" s="10"/>
    </row>
    <row r="105" spans="1:7" x14ac:dyDescent="0.25">
      <c r="A105" s="2" t="s">
        <v>7</v>
      </c>
      <c r="B105" s="7">
        <f t="shared" ref="B105:G105" si="12">COUNT(B1:B103)</f>
        <v>77</v>
      </c>
      <c r="C105" s="7">
        <f t="shared" si="12"/>
        <v>77</v>
      </c>
      <c r="D105" s="7">
        <f t="shared" si="12"/>
        <v>77</v>
      </c>
      <c r="E105" s="7">
        <f t="shared" si="12"/>
        <v>77</v>
      </c>
      <c r="F105" s="7">
        <f t="shared" si="12"/>
        <v>77</v>
      </c>
      <c r="G105" s="7">
        <f t="shared" si="12"/>
        <v>77</v>
      </c>
    </row>
    <row r="106" spans="1:7" x14ac:dyDescent="0.25">
      <c r="A106" s="2" t="s">
        <v>8</v>
      </c>
      <c r="B106" s="7">
        <f t="shared" ref="B106:G106" si="13">AVERAGE(B2:B103)</f>
        <v>1.888181818181818</v>
      </c>
      <c r="C106" s="7">
        <f t="shared" si="13"/>
        <v>1.026391774891775</v>
      </c>
      <c r="D106" s="7">
        <f t="shared" si="13"/>
        <v>1.8562795448044329</v>
      </c>
      <c r="E106" s="7">
        <f t="shared" si="13"/>
        <v>6.1265447086734452</v>
      </c>
      <c r="F106" s="7">
        <f t="shared" si="13"/>
        <v>1.3077249602694541</v>
      </c>
      <c r="G106" s="7">
        <f t="shared" si="13"/>
        <v>4.887596004145899</v>
      </c>
    </row>
    <row r="107" spans="1:7" x14ac:dyDescent="0.25">
      <c r="A107" s="2" t="s">
        <v>9</v>
      </c>
      <c r="B107" s="7">
        <f t="shared" ref="B107:G107" si="14">_xlfn.STDEV.S(B2:B103)</f>
        <v>0.42466850004236467</v>
      </c>
      <c r="C107" s="7">
        <f t="shared" si="14"/>
        <v>0.12494902693515267</v>
      </c>
      <c r="D107" s="7">
        <f t="shared" si="14"/>
        <v>0.42833471429291226</v>
      </c>
      <c r="E107" s="7">
        <f t="shared" si="14"/>
        <v>1.6681944065898773</v>
      </c>
      <c r="F107" s="7">
        <f t="shared" si="14"/>
        <v>0.47692637476014299</v>
      </c>
      <c r="G107" s="7">
        <f t="shared" si="14"/>
        <v>0.65541984704565226</v>
      </c>
    </row>
    <row r="111" spans="1:7" x14ac:dyDescent="0.25">
      <c r="A111" s="7"/>
      <c r="B111" s="7"/>
      <c r="C111" s="7"/>
      <c r="D111" s="9"/>
      <c r="E111" s="9"/>
      <c r="F111" s="10"/>
      <c r="G111" s="10"/>
    </row>
    <row r="112" spans="1:7" x14ac:dyDescent="0.25">
      <c r="A112" s="7"/>
      <c r="B112" s="7"/>
      <c r="C112" s="7"/>
      <c r="D112" s="9"/>
      <c r="E112" s="9"/>
      <c r="F112" s="10"/>
      <c r="G112" s="10"/>
    </row>
    <row r="113" spans="1:7" x14ac:dyDescent="0.25">
      <c r="A113" s="7"/>
      <c r="B113" s="7"/>
      <c r="C113" s="7"/>
      <c r="D113" s="9"/>
      <c r="E113" s="9"/>
      <c r="F113" s="10"/>
      <c r="G113" s="10"/>
    </row>
    <row r="114" spans="1:7" x14ac:dyDescent="0.25">
      <c r="A114" s="7"/>
      <c r="B114" s="7"/>
      <c r="C114" s="7"/>
      <c r="D114" s="9"/>
      <c r="E114" s="9"/>
      <c r="F114" s="10"/>
      <c r="G114" s="10"/>
    </row>
    <row r="115" spans="1:7" x14ac:dyDescent="0.25">
      <c r="A115" s="7"/>
      <c r="B115" s="7"/>
      <c r="C115" s="7"/>
      <c r="D115" s="9"/>
      <c r="E115" s="9"/>
      <c r="F115" s="10"/>
      <c r="G115" s="10"/>
    </row>
    <row r="116" spans="1:7" x14ac:dyDescent="0.25">
      <c r="A116" s="7"/>
      <c r="B116" s="7"/>
      <c r="C116" s="7"/>
      <c r="D116" s="9"/>
      <c r="E116" s="9"/>
      <c r="F116" s="10"/>
      <c r="G116" s="10"/>
    </row>
    <row r="117" spans="1:7" x14ac:dyDescent="0.25">
      <c r="A117" s="7"/>
      <c r="B117" s="7"/>
      <c r="C117" s="7"/>
      <c r="D117" s="9"/>
      <c r="E117" s="9"/>
      <c r="F117" s="10"/>
      <c r="G117" s="10"/>
    </row>
    <row r="118" spans="1:7" x14ac:dyDescent="0.25">
      <c r="A118" s="7"/>
      <c r="B118" s="7"/>
      <c r="C118" s="7"/>
      <c r="D118" s="9"/>
      <c r="E118" s="9"/>
      <c r="F118" s="10"/>
      <c r="G118" s="10"/>
    </row>
    <row r="119" spans="1:7" s="2" customFormat="1" x14ac:dyDescent="0.25">
      <c r="A119" s="7"/>
      <c r="B119" s="7"/>
      <c r="C119" s="7"/>
      <c r="D119" s="9"/>
      <c r="E119" s="9"/>
      <c r="F119" s="7"/>
      <c r="G119" s="7"/>
    </row>
    <row r="120" spans="1:7" s="2" customFormat="1" x14ac:dyDescent="0.25">
      <c r="A120" s="7"/>
      <c r="B120" s="7"/>
      <c r="C120" s="7"/>
      <c r="D120" s="9"/>
      <c r="E120" s="9"/>
      <c r="F120" s="7"/>
      <c r="G120" s="7"/>
    </row>
    <row r="121" spans="1:7" s="2" customFormat="1" x14ac:dyDescent="0.25">
      <c r="A121" s="7"/>
      <c r="B121" s="7"/>
      <c r="C121" s="7"/>
      <c r="D121" s="9"/>
      <c r="E121" s="9"/>
      <c r="F121" s="7"/>
      <c r="G121" s="7"/>
    </row>
    <row r="122" spans="1:7" s="2" customFormat="1" x14ac:dyDescent="0.25">
      <c r="A122" s="7"/>
      <c r="B122" s="7"/>
      <c r="C122" s="7"/>
      <c r="D122" s="9"/>
      <c r="E122" s="9"/>
      <c r="F122" s="7"/>
      <c r="G122" s="7"/>
    </row>
    <row r="123" spans="1:7" s="2" customFormat="1" x14ac:dyDescent="0.25">
      <c r="A123" s="7"/>
      <c r="B123" s="7"/>
      <c r="C123" s="7"/>
      <c r="D123" s="9"/>
      <c r="E123" s="9"/>
      <c r="F123" s="7"/>
      <c r="G123" s="7"/>
    </row>
    <row r="124" spans="1:7" s="2" customFormat="1" x14ac:dyDescent="0.25">
      <c r="A124" s="7"/>
      <c r="B124" s="7"/>
      <c r="C124" s="7"/>
      <c r="D124" s="9"/>
      <c r="E124" s="9"/>
      <c r="F124" s="7"/>
      <c r="G124" s="7"/>
    </row>
    <row r="125" spans="1:7" s="2" customFormat="1" x14ac:dyDescent="0.25">
      <c r="A125" s="7"/>
      <c r="B125" s="7"/>
      <c r="C125" s="7"/>
      <c r="D125" s="9"/>
      <c r="E125" s="9"/>
      <c r="F125" s="7"/>
      <c r="G125" s="7"/>
    </row>
    <row r="126" spans="1:7" s="2" customFormat="1" x14ac:dyDescent="0.25">
      <c r="A126" s="7"/>
      <c r="B126" s="7"/>
      <c r="C126" s="7"/>
      <c r="D126" s="9"/>
      <c r="E126" s="9"/>
      <c r="F126" s="7"/>
      <c r="G126" s="7"/>
    </row>
    <row r="127" spans="1:7" s="2" customFormat="1" x14ac:dyDescent="0.25">
      <c r="A127" s="7"/>
      <c r="B127" s="7"/>
      <c r="C127" s="7"/>
      <c r="D127" s="9"/>
      <c r="E127" s="9"/>
      <c r="F127" s="7"/>
      <c r="G127" s="7"/>
    </row>
    <row r="128" spans="1:7" s="2" customFormat="1" x14ac:dyDescent="0.25">
      <c r="A128" s="7"/>
      <c r="B128" s="7"/>
      <c r="C128" s="7"/>
      <c r="D128" s="9"/>
      <c r="E128" s="9"/>
      <c r="F128" s="7"/>
      <c r="G128" s="7"/>
    </row>
    <row r="129" spans="1:7" s="2" customFormat="1" x14ac:dyDescent="0.25">
      <c r="A129" s="7"/>
      <c r="B129" s="7"/>
      <c r="C129" s="7"/>
      <c r="D129" s="9"/>
      <c r="E129" s="9"/>
      <c r="F129" s="7"/>
      <c r="G129" s="7"/>
    </row>
    <row r="130" spans="1:7" s="2" customFormat="1" x14ac:dyDescent="0.25">
      <c r="A130" s="7"/>
      <c r="B130" s="7"/>
      <c r="C130" s="7"/>
      <c r="D130" s="9"/>
      <c r="E130" s="9"/>
      <c r="F130" s="7"/>
      <c r="G130" s="7"/>
    </row>
    <row r="131" spans="1:7" s="2" customFormat="1" x14ac:dyDescent="0.25">
      <c r="A131" s="7"/>
      <c r="B131" s="7"/>
      <c r="C131" s="7"/>
      <c r="D131" s="9"/>
      <c r="E131" s="9"/>
      <c r="F131" s="7"/>
      <c r="G131" s="7"/>
    </row>
    <row r="132" spans="1:7" s="2" customFormat="1" x14ac:dyDescent="0.25">
      <c r="A132" s="7"/>
      <c r="B132" s="7"/>
      <c r="C132" s="7"/>
      <c r="D132" s="9"/>
      <c r="E132" s="9"/>
      <c r="F132" s="7"/>
      <c r="G132" s="7"/>
    </row>
    <row r="133" spans="1:7" s="2" customFormat="1" x14ac:dyDescent="0.25">
      <c r="A133" s="7"/>
      <c r="B133" s="7"/>
      <c r="C133" s="7"/>
      <c r="D133" s="9"/>
      <c r="E133" s="9"/>
      <c r="F133" s="7"/>
      <c r="G133" s="7"/>
    </row>
    <row r="134" spans="1:7" s="2" customFormat="1" x14ac:dyDescent="0.25">
      <c r="A134" s="7"/>
      <c r="B134" s="7"/>
      <c r="C134" s="7"/>
      <c r="D134" s="9"/>
      <c r="E134" s="9"/>
      <c r="F134" s="7"/>
      <c r="G134" s="7"/>
    </row>
    <row r="135" spans="1:7" s="2" customFormat="1" x14ac:dyDescent="0.25">
      <c r="A135" s="7"/>
      <c r="B135" s="7"/>
      <c r="C135" s="7"/>
      <c r="D135" s="9"/>
      <c r="E135" s="9"/>
      <c r="F135" s="7"/>
      <c r="G135" s="7"/>
    </row>
    <row r="136" spans="1:7" s="2" customFormat="1" x14ac:dyDescent="0.25">
      <c r="A136" s="7"/>
      <c r="B136" s="7"/>
      <c r="C136" s="7"/>
      <c r="D136" s="9"/>
      <c r="E136" s="9"/>
      <c r="F136" s="7"/>
      <c r="G136" s="7"/>
    </row>
    <row r="137" spans="1:7" s="2" customFormat="1" x14ac:dyDescent="0.25">
      <c r="A137" s="7"/>
      <c r="B137" s="7"/>
      <c r="C137" s="7"/>
      <c r="D137" s="9"/>
      <c r="E137" s="9"/>
      <c r="F137" s="7"/>
      <c r="G137" s="7"/>
    </row>
    <row r="138" spans="1:7" s="2" customFormat="1" x14ac:dyDescent="0.25">
      <c r="A138" s="7"/>
      <c r="B138" s="7"/>
      <c r="C138" s="7"/>
      <c r="D138" s="9"/>
      <c r="E138" s="9"/>
      <c r="F138" s="7"/>
      <c r="G138" s="7"/>
    </row>
    <row r="139" spans="1:7" s="2" customFormat="1" x14ac:dyDescent="0.25">
      <c r="A139" s="7"/>
      <c r="B139" s="7"/>
      <c r="C139" s="7"/>
      <c r="D139" s="9"/>
      <c r="E139" s="9"/>
      <c r="F139" s="7"/>
      <c r="G139" s="7"/>
    </row>
    <row r="140" spans="1:7" x14ac:dyDescent="0.25">
      <c r="A140" s="7"/>
      <c r="B140" s="7"/>
      <c r="C140" s="7"/>
      <c r="D140" s="9"/>
      <c r="E140" s="9"/>
      <c r="F140" s="10"/>
      <c r="G140" s="10"/>
    </row>
    <row r="141" spans="1:7" x14ac:dyDescent="0.25">
      <c r="A141" s="7"/>
      <c r="B141" s="7"/>
      <c r="C141" s="7"/>
      <c r="D141" s="9"/>
      <c r="E141" s="9"/>
      <c r="F141" s="10"/>
      <c r="G141" s="10"/>
    </row>
    <row r="142" spans="1:7" x14ac:dyDescent="0.25">
      <c r="A142" s="7"/>
      <c r="B142" s="7"/>
      <c r="C142" s="7"/>
      <c r="D142" s="9"/>
      <c r="E142" s="9"/>
      <c r="F142" s="10"/>
      <c r="G142" s="10"/>
    </row>
    <row r="143" spans="1:7" x14ac:dyDescent="0.25">
      <c r="A143" s="7"/>
      <c r="B143" s="7"/>
      <c r="C143" s="7"/>
      <c r="D143" s="9"/>
      <c r="E143" s="9"/>
      <c r="F143" s="10"/>
      <c r="G143" s="10"/>
    </row>
    <row r="144" spans="1:7" x14ac:dyDescent="0.25">
      <c r="A144" s="7"/>
      <c r="B144" s="7"/>
      <c r="C144" s="7"/>
      <c r="D144" s="9"/>
      <c r="E144" s="9"/>
      <c r="F144" s="10"/>
      <c r="G144" s="10"/>
    </row>
    <row r="145" spans="1:7" x14ac:dyDescent="0.25">
      <c r="A145" s="7"/>
      <c r="B145" s="7"/>
      <c r="C145" s="7"/>
      <c r="D145" s="9"/>
      <c r="E145" s="9"/>
      <c r="F145" s="10"/>
      <c r="G145" s="10"/>
    </row>
    <row r="146" spans="1:7" x14ac:dyDescent="0.25">
      <c r="A146" s="7"/>
      <c r="B146" s="7"/>
      <c r="C146" s="7"/>
      <c r="D146" s="9"/>
      <c r="E146" s="9"/>
      <c r="F146" s="10"/>
      <c r="G146" s="10"/>
    </row>
    <row r="147" spans="1:7" x14ac:dyDescent="0.25">
      <c r="A147" s="7"/>
      <c r="B147" s="7"/>
      <c r="C147" s="7"/>
      <c r="D147" s="9"/>
      <c r="E147" s="9"/>
      <c r="F147" s="10"/>
      <c r="G147" s="10"/>
    </row>
    <row r="148" spans="1:7" x14ac:dyDescent="0.25">
      <c r="A148" s="7"/>
      <c r="B148" s="7"/>
      <c r="C148" s="7"/>
      <c r="D148" s="9"/>
      <c r="E148" s="9"/>
      <c r="F148" s="10"/>
      <c r="G148" s="10"/>
    </row>
    <row r="149" spans="1:7" x14ac:dyDescent="0.25">
      <c r="A149" s="7"/>
      <c r="B149" s="7"/>
      <c r="C149" s="7"/>
      <c r="D149" s="9"/>
      <c r="E149" s="9"/>
      <c r="F149" s="10"/>
      <c r="G149" s="10"/>
    </row>
    <row r="150" spans="1:7" x14ac:dyDescent="0.25">
      <c r="A150" s="7"/>
      <c r="B150" s="7"/>
      <c r="C150" s="7"/>
      <c r="D150" s="9"/>
      <c r="E150" s="9"/>
      <c r="F150" s="10"/>
      <c r="G150" s="10"/>
    </row>
    <row r="151" spans="1:7" x14ac:dyDescent="0.25">
      <c r="A151" s="7"/>
      <c r="B151" s="7"/>
      <c r="C151" s="7"/>
      <c r="D151" s="9"/>
      <c r="E151" s="9"/>
      <c r="F151" s="10"/>
      <c r="G151" s="10"/>
    </row>
    <row r="152" spans="1:7" x14ac:dyDescent="0.25">
      <c r="A152" s="7"/>
      <c r="B152" s="7"/>
      <c r="C152" s="7"/>
      <c r="D152" s="9"/>
      <c r="E152" s="9"/>
      <c r="F152" s="10"/>
      <c r="G152" s="10"/>
    </row>
    <row r="153" spans="1:7" x14ac:dyDescent="0.25">
      <c r="A153" s="7"/>
      <c r="B153" s="7"/>
      <c r="C153" s="7"/>
      <c r="D153" s="9"/>
      <c r="E153" s="9"/>
      <c r="F153" s="10"/>
      <c r="G153" s="10"/>
    </row>
    <row r="154" spans="1:7" x14ac:dyDescent="0.25">
      <c r="A154" s="7"/>
      <c r="B154" s="7"/>
      <c r="C154" s="7"/>
      <c r="D154" s="9"/>
      <c r="E154" s="9"/>
      <c r="F154" s="10"/>
      <c r="G154" s="10"/>
    </row>
    <row r="155" spans="1:7" x14ac:dyDescent="0.25">
      <c r="A155" s="7"/>
      <c r="B155" s="7"/>
      <c r="C155" s="7"/>
      <c r="D155" s="9"/>
      <c r="E155" s="9"/>
      <c r="F155" s="10"/>
      <c r="G155" s="10"/>
    </row>
    <row r="156" spans="1:7" x14ac:dyDescent="0.25">
      <c r="A156" s="7"/>
      <c r="B156" s="7"/>
      <c r="C156" s="7"/>
      <c r="D156" s="9"/>
      <c r="E156" s="9"/>
      <c r="F156" s="10"/>
      <c r="G156" s="10"/>
    </row>
    <row r="157" spans="1:7" x14ac:dyDescent="0.25">
      <c r="A157" s="7"/>
      <c r="B157" s="7"/>
      <c r="C157" s="7"/>
      <c r="D157" s="9"/>
      <c r="E157" s="9"/>
      <c r="F157" s="10"/>
      <c r="G157" s="10"/>
    </row>
    <row r="158" spans="1:7" x14ac:dyDescent="0.25">
      <c r="A158" s="7"/>
      <c r="B158" s="7"/>
      <c r="C158" s="7"/>
      <c r="D158" s="9"/>
      <c r="E158" s="9"/>
      <c r="F158" s="10"/>
      <c r="G158" s="10"/>
    </row>
    <row r="159" spans="1:7" x14ac:dyDescent="0.25">
      <c r="A159" s="7"/>
      <c r="B159" s="7"/>
      <c r="C159" s="7"/>
      <c r="D159" s="9"/>
      <c r="E159" s="9"/>
      <c r="F159" s="10"/>
      <c r="G159" s="10"/>
    </row>
    <row r="160" spans="1:7" x14ac:dyDescent="0.25">
      <c r="A160" s="7"/>
      <c r="B160" s="7"/>
      <c r="C160" s="7"/>
      <c r="D160" s="9"/>
      <c r="E160" s="9"/>
      <c r="F160" s="10"/>
      <c r="G160" s="10"/>
    </row>
    <row r="161" spans="1:7" x14ac:dyDescent="0.25">
      <c r="A161" s="7"/>
      <c r="B161" s="7"/>
      <c r="C161" s="7"/>
      <c r="D161" s="9"/>
      <c r="E161" s="9"/>
      <c r="F161" s="10"/>
      <c r="G161" s="10"/>
    </row>
    <row r="162" spans="1:7" x14ac:dyDescent="0.25">
      <c r="A162" s="7"/>
      <c r="B162" s="7"/>
      <c r="C162" s="7"/>
      <c r="D162" s="9"/>
      <c r="E162" s="9"/>
      <c r="F162" s="10"/>
      <c r="G162" s="10"/>
    </row>
    <row r="163" spans="1:7" x14ac:dyDescent="0.25">
      <c r="A163" s="7"/>
      <c r="B163" s="7"/>
      <c r="C163" s="7"/>
      <c r="D163" s="9"/>
      <c r="E163" s="9"/>
      <c r="F163" s="10"/>
      <c r="G163" s="10"/>
    </row>
    <row r="164" spans="1:7" x14ac:dyDescent="0.25">
      <c r="A164" s="7"/>
      <c r="B164" s="7"/>
      <c r="C164" s="7"/>
      <c r="D164" s="9"/>
      <c r="E164" s="9"/>
      <c r="F164" s="10"/>
      <c r="G164" s="10"/>
    </row>
    <row r="165" spans="1:7" x14ac:dyDescent="0.25">
      <c r="A165" s="7"/>
      <c r="B165" s="7"/>
      <c r="C165" s="7"/>
      <c r="D165" s="9"/>
      <c r="E165" s="9"/>
      <c r="F165" s="10"/>
      <c r="G165" s="10"/>
    </row>
    <row r="166" spans="1:7" x14ac:dyDescent="0.25">
      <c r="A166" s="7"/>
      <c r="B166" s="7"/>
      <c r="C166" s="7"/>
      <c r="D166" s="9"/>
      <c r="E166" s="9"/>
      <c r="F166" s="10"/>
      <c r="G166" s="10"/>
    </row>
    <row r="167" spans="1:7" x14ac:dyDescent="0.25">
      <c r="A167" s="7"/>
      <c r="B167" s="7"/>
      <c r="C167" s="7"/>
      <c r="D167" s="9"/>
      <c r="E167" s="9"/>
      <c r="F167" s="10"/>
      <c r="G167" s="10"/>
    </row>
    <row r="168" spans="1:7" x14ac:dyDescent="0.25">
      <c r="A168" s="7"/>
      <c r="B168" s="7"/>
      <c r="C168" s="7"/>
      <c r="D168" s="9"/>
      <c r="E168" s="9"/>
      <c r="F168" s="10"/>
      <c r="G168" s="10"/>
    </row>
    <row r="169" spans="1:7" x14ac:dyDescent="0.25">
      <c r="A169" s="7"/>
      <c r="B169" s="7"/>
      <c r="C169" s="7"/>
      <c r="D169" s="9"/>
      <c r="E169" s="9"/>
      <c r="F169" s="10"/>
      <c r="G169" s="10"/>
    </row>
    <row r="170" spans="1:7" x14ac:dyDescent="0.25">
      <c r="A170" s="7"/>
      <c r="B170" s="7"/>
      <c r="C170" s="7"/>
      <c r="D170" s="9"/>
      <c r="E170" s="9"/>
      <c r="F170" s="10"/>
      <c r="G170" s="10"/>
    </row>
    <row r="171" spans="1:7" x14ac:dyDescent="0.25">
      <c r="A171" s="7"/>
      <c r="B171" s="7"/>
      <c r="C171" s="7"/>
      <c r="D171" s="9"/>
      <c r="E171" s="9"/>
      <c r="F171" s="10"/>
      <c r="G171" s="10"/>
    </row>
    <row r="172" spans="1:7" x14ac:dyDescent="0.25">
      <c r="A172" s="7"/>
      <c r="B172" s="7"/>
      <c r="C172" s="7"/>
      <c r="D172" s="9"/>
      <c r="E172" s="9"/>
      <c r="F172" s="10"/>
      <c r="G172" s="10"/>
    </row>
    <row r="173" spans="1:7" x14ac:dyDescent="0.25">
      <c r="A173" s="7"/>
      <c r="B173" s="7"/>
      <c r="C173" s="7"/>
      <c r="D173" s="9"/>
      <c r="E173" s="9"/>
      <c r="F173" s="10"/>
      <c r="G173" s="10"/>
    </row>
    <row r="174" spans="1:7" x14ac:dyDescent="0.25">
      <c r="A174" s="7"/>
      <c r="B174" s="7"/>
      <c r="C174" s="7"/>
      <c r="D174" s="9"/>
      <c r="E174" s="9"/>
      <c r="F174" s="10"/>
      <c r="G174" s="10"/>
    </row>
    <row r="175" spans="1:7" x14ac:dyDescent="0.25">
      <c r="A175" s="7"/>
      <c r="B175" s="7"/>
      <c r="C175" s="7"/>
      <c r="D175" s="9"/>
      <c r="E175" s="9"/>
      <c r="F175" s="10"/>
      <c r="G175" s="10"/>
    </row>
    <row r="176" spans="1:7" x14ac:dyDescent="0.25">
      <c r="A176" s="7"/>
      <c r="B176" s="7"/>
      <c r="C176" s="7"/>
      <c r="D176" s="9"/>
      <c r="E176" s="9"/>
      <c r="F176" s="10"/>
      <c r="G176" s="10"/>
    </row>
    <row r="177" spans="1:7" x14ac:dyDescent="0.25">
      <c r="A177" s="7"/>
      <c r="B177" s="7"/>
      <c r="C177" s="7"/>
      <c r="D177" s="9"/>
      <c r="E177" s="9"/>
      <c r="F177" s="10"/>
      <c r="G177" s="10"/>
    </row>
    <row r="178" spans="1:7" x14ac:dyDescent="0.25">
      <c r="A178" s="7"/>
      <c r="B178" s="7"/>
      <c r="C178" s="7"/>
      <c r="D178" s="9"/>
      <c r="E178" s="9"/>
      <c r="F178" s="10"/>
      <c r="G178" s="10"/>
    </row>
    <row r="179" spans="1:7" x14ac:dyDescent="0.25">
      <c r="A179" s="7"/>
      <c r="B179" s="7"/>
      <c r="C179" s="7"/>
      <c r="D179" s="9"/>
      <c r="E179" s="9"/>
      <c r="F179" s="10"/>
      <c r="G179" s="10"/>
    </row>
    <row r="180" spans="1:7" x14ac:dyDescent="0.25">
      <c r="A180" s="7"/>
      <c r="B180" s="7"/>
      <c r="C180" s="7"/>
      <c r="D180" s="9"/>
      <c r="E180" s="9"/>
      <c r="F180" s="10"/>
      <c r="G180" s="10"/>
    </row>
    <row r="181" spans="1:7" x14ac:dyDescent="0.25">
      <c r="A181" s="7"/>
      <c r="B181" s="7"/>
      <c r="C181" s="7"/>
      <c r="D181" s="9"/>
      <c r="E181" s="9"/>
      <c r="F181" s="10"/>
      <c r="G181" s="10"/>
    </row>
    <row r="182" spans="1:7" x14ac:dyDescent="0.25">
      <c r="A182" s="7"/>
      <c r="B182" s="7"/>
      <c r="C182" s="7"/>
      <c r="D182" s="9"/>
      <c r="E182" s="9"/>
      <c r="F182" s="10"/>
      <c r="G182" s="10"/>
    </row>
    <row r="183" spans="1:7" x14ac:dyDescent="0.25">
      <c r="A183" s="7"/>
      <c r="B183" s="7"/>
      <c r="C183" s="7"/>
      <c r="D183" s="9"/>
      <c r="E183" s="9"/>
      <c r="F183" s="10"/>
      <c r="G183" s="10"/>
    </row>
    <row r="184" spans="1:7" x14ac:dyDescent="0.25">
      <c r="A184" s="7"/>
      <c r="B184" s="7"/>
      <c r="C184" s="7"/>
      <c r="D184" s="9"/>
      <c r="E184" s="9"/>
      <c r="F184" s="10"/>
      <c r="G184" s="10"/>
    </row>
    <row r="185" spans="1:7" x14ac:dyDescent="0.25">
      <c r="A185" s="7"/>
      <c r="B185" s="7"/>
      <c r="C185" s="7"/>
      <c r="D185" s="9"/>
      <c r="E185" s="9"/>
      <c r="F185" s="10"/>
      <c r="G185" s="10"/>
    </row>
    <row r="186" spans="1:7" x14ac:dyDescent="0.25">
      <c r="A186" s="7"/>
      <c r="B186" s="7"/>
      <c r="C186" s="7"/>
      <c r="D186" s="9"/>
      <c r="E186" s="9"/>
      <c r="F186" s="10"/>
      <c r="G186" s="10"/>
    </row>
    <row r="187" spans="1:7" x14ac:dyDescent="0.25">
      <c r="A187" s="7"/>
      <c r="B187" s="7"/>
      <c r="C187" s="7"/>
      <c r="D187" s="9"/>
      <c r="E187" s="9"/>
      <c r="F187" s="10"/>
      <c r="G187" s="10"/>
    </row>
    <row r="188" spans="1:7" x14ac:dyDescent="0.25">
      <c r="A188" s="7"/>
      <c r="B188" s="7"/>
      <c r="C188" s="7"/>
      <c r="D188" s="9"/>
      <c r="E188" s="9"/>
      <c r="F188" s="10"/>
      <c r="G188" s="10"/>
    </row>
    <row r="189" spans="1:7" x14ac:dyDescent="0.25">
      <c r="A189" s="7"/>
      <c r="B189" s="7"/>
      <c r="C189" s="7"/>
      <c r="D189" s="9"/>
      <c r="E189" s="9"/>
      <c r="F189" s="10"/>
      <c r="G189" s="10"/>
    </row>
    <row r="190" spans="1:7" x14ac:dyDescent="0.25">
      <c r="A190" s="7"/>
      <c r="B190" s="7"/>
      <c r="C190" s="7"/>
      <c r="D190" s="9"/>
      <c r="E190" s="9"/>
      <c r="F190" s="10"/>
      <c r="G190" s="10"/>
    </row>
    <row r="191" spans="1:7" x14ac:dyDescent="0.25">
      <c r="A191" s="7"/>
      <c r="B191" s="7"/>
      <c r="C191" s="7"/>
      <c r="D191" s="9"/>
      <c r="E191" s="9"/>
      <c r="F191" s="10"/>
      <c r="G191" s="10"/>
    </row>
    <row r="192" spans="1:7" x14ac:dyDescent="0.25">
      <c r="A192" s="7"/>
      <c r="B192" s="7"/>
      <c r="C192" s="7"/>
      <c r="D192" s="9"/>
      <c r="E192" s="9"/>
      <c r="F192" s="10"/>
      <c r="G192" s="10"/>
    </row>
    <row r="193" spans="1:7" x14ac:dyDescent="0.25">
      <c r="A193" s="7"/>
      <c r="B193" s="7"/>
      <c r="C193" s="7"/>
      <c r="D193" s="9"/>
      <c r="E193" s="9"/>
      <c r="F193" s="10"/>
      <c r="G193" s="10"/>
    </row>
    <row r="194" spans="1:7" x14ac:dyDescent="0.25">
      <c r="A194" s="7"/>
      <c r="B194" s="7"/>
      <c r="C194" s="7"/>
      <c r="D194" s="9"/>
      <c r="E194" s="9"/>
      <c r="F194" s="10"/>
      <c r="G194" s="10"/>
    </row>
    <row r="195" spans="1:7" x14ac:dyDescent="0.25">
      <c r="A195" s="7"/>
      <c r="B195" s="7"/>
      <c r="C195" s="7"/>
      <c r="D195" s="9"/>
      <c r="E195" s="9"/>
      <c r="F195" s="10"/>
      <c r="G195" s="10"/>
    </row>
    <row r="196" spans="1:7" x14ac:dyDescent="0.25">
      <c r="A196" s="7"/>
      <c r="B196" s="7"/>
      <c r="C196" s="7"/>
      <c r="D196" s="9"/>
      <c r="E196" s="9"/>
      <c r="F196" s="10"/>
      <c r="G196" s="10"/>
    </row>
    <row r="197" spans="1:7" x14ac:dyDescent="0.25">
      <c r="A197" s="7"/>
      <c r="B197" s="7"/>
      <c r="C197" s="7"/>
      <c r="D197" s="9"/>
      <c r="E197" s="9"/>
      <c r="F197" s="10"/>
      <c r="G197" s="10"/>
    </row>
    <row r="198" spans="1:7" x14ac:dyDescent="0.25">
      <c r="A198" s="7"/>
      <c r="B198" s="7"/>
      <c r="C198" s="7"/>
      <c r="D198" s="9"/>
      <c r="E198" s="9"/>
      <c r="F198" s="10"/>
      <c r="G198" s="10"/>
    </row>
    <row r="199" spans="1:7" x14ac:dyDescent="0.25">
      <c r="A199" s="7"/>
      <c r="B199" s="7"/>
      <c r="C199" s="7"/>
      <c r="D199" s="9"/>
      <c r="E199" s="9"/>
      <c r="F199" s="10"/>
      <c r="G199" s="10"/>
    </row>
    <row r="200" spans="1:7" x14ac:dyDescent="0.25">
      <c r="A200" s="7"/>
      <c r="B200" s="7"/>
      <c r="C200" s="7"/>
      <c r="D200" s="9"/>
      <c r="E200" s="9"/>
      <c r="F200" s="10"/>
      <c r="G200" s="10"/>
    </row>
    <row r="201" spans="1:7" x14ac:dyDescent="0.25">
      <c r="A201" s="7"/>
      <c r="B201" s="7"/>
      <c r="C201" s="7"/>
      <c r="D201" s="9"/>
      <c r="E201" s="9"/>
      <c r="F201" s="10"/>
      <c r="G201" s="10"/>
    </row>
    <row r="202" spans="1:7" x14ac:dyDescent="0.25">
      <c r="A202" s="7"/>
      <c r="B202" s="7"/>
      <c r="C202" s="7"/>
      <c r="D202" s="9"/>
      <c r="E202" s="9"/>
      <c r="F202" s="10"/>
      <c r="G202" s="10"/>
    </row>
    <row r="203" spans="1:7" x14ac:dyDescent="0.25">
      <c r="A203" s="7"/>
      <c r="B203" s="7"/>
      <c r="C203" s="7"/>
      <c r="D203" s="9"/>
      <c r="E203" s="9"/>
      <c r="F203" s="10"/>
      <c r="G203" s="10"/>
    </row>
    <row r="204" spans="1:7" x14ac:dyDescent="0.25">
      <c r="A204" s="7"/>
      <c r="B204" s="7"/>
      <c r="C204" s="7"/>
      <c r="D204" s="9"/>
      <c r="E204" s="9"/>
      <c r="F204" s="10"/>
      <c r="G204" s="10"/>
    </row>
    <row r="205" spans="1:7" x14ac:dyDescent="0.25">
      <c r="A205" s="7"/>
      <c r="B205" s="7"/>
      <c r="C205" s="7"/>
      <c r="D205" s="9"/>
      <c r="E205" s="9"/>
      <c r="F205" s="10"/>
      <c r="G205" s="10"/>
    </row>
    <row r="206" spans="1:7" x14ac:dyDescent="0.25">
      <c r="A206" s="7"/>
      <c r="B206" s="7"/>
      <c r="C206" s="7"/>
      <c r="D206" s="9"/>
      <c r="E206" s="9"/>
      <c r="F206" s="10"/>
      <c r="G206" s="10"/>
    </row>
    <row r="207" spans="1:7" x14ac:dyDescent="0.25">
      <c r="A207" s="7"/>
      <c r="B207" s="7"/>
      <c r="C207" s="7"/>
      <c r="D207" s="9"/>
      <c r="E207" s="9"/>
      <c r="F207" s="10"/>
      <c r="G207" s="10"/>
    </row>
    <row r="208" spans="1:7" x14ac:dyDescent="0.25">
      <c r="A208" s="7"/>
      <c r="B208" s="7"/>
      <c r="C208" s="7"/>
      <c r="D208" s="9"/>
      <c r="E208" s="9"/>
      <c r="F208" s="10"/>
      <c r="G208" s="10"/>
    </row>
    <row r="209" spans="1:7" x14ac:dyDescent="0.25">
      <c r="A209" s="7"/>
      <c r="B209" s="7"/>
      <c r="C209" s="7"/>
      <c r="D209" s="9"/>
      <c r="E209" s="9"/>
      <c r="F209" s="10"/>
      <c r="G209" s="10"/>
    </row>
    <row r="210" spans="1:7" x14ac:dyDescent="0.25">
      <c r="A210" s="7"/>
      <c r="B210" s="7"/>
      <c r="C210" s="7"/>
      <c r="D210" s="9"/>
      <c r="E210" s="9"/>
      <c r="F210" s="10"/>
      <c r="G210" s="10"/>
    </row>
    <row r="211" spans="1:7" x14ac:dyDescent="0.25">
      <c r="A211" s="7"/>
      <c r="B211" s="7"/>
      <c r="C211" s="7"/>
      <c r="D211" s="9"/>
      <c r="E211" s="9"/>
      <c r="F211" s="10"/>
      <c r="G211" s="10"/>
    </row>
    <row r="212" spans="1:7" x14ac:dyDescent="0.25">
      <c r="A212" s="7"/>
      <c r="B212" s="7"/>
      <c r="C212" s="7"/>
      <c r="D212" s="9"/>
      <c r="E212" s="9"/>
      <c r="F212" s="10"/>
      <c r="G212" s="10"/>
    </row>
    <row r="213" spans="1:7" x14ac:dyDescent="0.25">
      <c r="A213" s="7"/>
      <c r="B213" s="7"/>
      <c r="C213" s="7"/>
      <c r="D213" s="9"/>
      <c r="E213" s="9"/>
      <c r="F213" s="10"/>
      <c r="G213" s="10"/>
    </row>
    <row r="214" spans="1:7" x14ac:dyDescent="0.25">
      <c r="A214" s="7"/>
      <c r="B214" s="7"/>
      <c r="C214" s="7"/>
      <c r="D214" s="9"/>
      <c r="E214" s="9"/>
      <c r="F214" s="10"/>
      <c r="G214" s="10"/>
    </row>
    <row r="215" spans="1:7" x14ac:dyDescent="0.25">
      <c r="A215" s="7"/>
      <c r="B215" s="7"/>
      <c r="C215" s="7"/>
      <c r="D215" s="9"/>
      <c r="E215" s="9"/>
      <c r="F215" s="10"/>
      <c r="G215" s="10"/>
    </row>
    <row r="216" spans="1:7" x14ac:dyDescent="0.25">
      <c r="A216" s="7"/>
      <c r="B216" s="7"/>
      <c r="C216" s="7"/>
      <c r="D216" s="9"/>
      <c r="E216" s="9"/>
      <c r="F216" s="10"/>
      <c r="G216" s="10"/>
    </row>
    <row r="217" spans="1:7" x14ac:dyDescent="0.25">
      <c r="A217" s="7"/>
      <c r="B217" s="7"/>
      <c r="C217" s="7"/>
      <c r="D217" s="9"/>
      <c r="E217" s="9"/>
      <c r="F217" s="10"/>
      <c r="G217" s="10"/>
    </row>
    <row r="218" spans="1:7" x14ac:dyDescent="0.25">
      <c r="A218" s="7"/>
      <c r="B218" s="7"/>
      <c r="C218" s="7"/>
      <c r="D218" s="9"/>
      <c r="E218" s="9"/>
      <c r="F218" s="10"/>
      <c r="G218" s="10"/>
    </row>
    <row r="219" spans="1:7" x14ac:dyDescent="0.25">
      <c r="A219" s="7"/>
      <c r="B219" s="7"/>
      <c r="C219" s="7"/>
      <c r="D219" s="9"/>
      <c r="E219" s="9"/>
      <c r="F219" s="10"/>
      <c r="G219" s="10"/>
    </row>
    <row r="220" spans="1:7" x14ac:dyDescent="0.25">
      <c r="A220" s="7"/>
      <c r="B220" s="7"/>
      <c r="C220" s="7"/>
      <c r="D220" s="9"/>
      <c r="E220" s="9"/>
      <c r="F220" s="10"/>
      <c r="G220" s="10"/>
    </row>
    <row r="221" spans="1:7" x14ac:dyDescent="0.25">
      <c r="A221" s="7"/>
      <c r="B221" s="7"/>
      <c r="C221" s="7"/>
      <c r="D221" s="9"/>
      <c r="E221" s="9"/>
      <c r="F221" s="10"/>
      <c r="G221" s="10"/>
    </row>
    <row r="222" spans="1:7" x14ac:dyDescent="0.25">
      <c r="A222" s="7"/>
      <c r="B222" s="7"/>
      <c r="C222" s="7"/>
      <c r="D222" s="9"/>
      <c r="E222" s="9"/>
      <c r="F222" s="10"/>
      <c r="G222" s="10"/>
    </row>
    <row r="223" spans="1:7" x14ac:dyDescent="0.25">
      <c r="A223" s="7"/>
      <c r="B223" s="7"/>
      <c r="C223" s="7"/>
      <c r="D223" s="9"/>
      <c r="E223" s="9"/>
      <c r="F223" s="10"/>
      <c r="G223" s="10"/>
    </row>
    <row r="224" spans="1:7" x14ac:dyDescent="0.25">
      <c r="A224" s="7"/>
      <c r="B224" s="7"/>
      <c r="C224" s="7"/>
      <c r="D224" s="9"/>
      <c r="E224" s="9"/>
      <c r="F224" s="10"/>
      <c r="G224" s="10"/>
    </row>
    <row r="225" spans="1:7" x14ac:dyDescent="0.25">
      <c r="A225" s="7"/>
      <c r="B225" s="7"/>
      <c r="C225" s="7"/>
      <c r="D225" s="9"/>
      <c r="E225" s="9"/>
      <c r="F225" s="10"/>
      <c r="G225" s="10"/>
    </row>
    <row r="226" spans="1:7" x14ac:dyDescent="0.25">
      <c r="A226" s="7"/>
      <c r="B226" s="7"/>
      <c r="C226" s="7"/>
      <c r="D226" s="9"/>
      <c r="E226" s="9"/>
      <c r="F226" s="10"/>
      <c r="G226" s="10"/>
    </row>
    <row r="227" spans="1:7" x14ac:dyDescent="0.25">
      <c r="A227" s="7"/>
      <c r="B227" s="7"/>
      <c r="C227" s="7"/>
      <c r="D227" s="9"/>
      <c r="E227" s="9"/>
      <c r="F227" s="10"/>
      <c r="G227" s="10"/>
    </row>
    <row r="228" spans="1:7" x14ac:dyDescent="0.25">
      <c r="A228" s="7"/>
      <c r="B228" s="7"/>
      <c r="C228" s="7"/>
      <c r="D228" s="9"/>
      <c r="E228" s="9"/>
      <c r="F228" s="10"/>
      <c r="G228" s="10"/>
    </row>
    <row r="229" spans="1:7" x14ac:dyDescent="0.25">
      <c r="A229" s="7"/>
      <c r="B229" s="7"/>
      <c r="C229" s="7"/>
      <c r="D229" s="9"/>
      <c r="E229" s="9"/>
      <c r="F229" s="10"/>
      <c r="G229" s="10"/>
    </row>
    <row r="230" spans="1:7" x14ac:dyDescent="0.25">
      <c r="A230" s="7"/>
      <c r="B230" s="7"/>
      <c r="C230" s="7"/>
      <c r="D230" s="9"/>
      <c r="E230" s="9"/>
      <c r="F230" s="10"/>
      <c r="G230" s="10"/>
    </row>
    <row r="231" spans="1:7" x14ac:dyDescent="0.25">
      <c r="A231" s="7"/>
      <c r="B231" s="7"/>
      <c r="C231" s="7"/>
      <c r="D231" s="9"/>
      <c r="E231" s="9"/>
      <c r="F231" s="10"/>
      <c r="G231" s="10"/>
    </row>
    <row r="232" spans="1:7" x14ac:dyDescent="0.25">
      <c r="A232" s="7"/>
      <c r="B232" s="7"/>
      <c r="C232" s="7"/>
      <c r="D232" s="9"/>
      <c r="E232" s="9"/>
      <c r="F232" s="10"/>
      <c r="G232" s="10"/>
    </row>
    <row r="233" spans="1:7" x14ac:dyDescent="0.25">
      <c r="A233" s="7"/>
      <c r="B233" s="7"/>
      <c r="C233" s="7"/>
      <c r="D233" s="9"/>
      <c r="E233" s="9"/>
      <c r="F233" s="10"/>
      <c r="G233" s="10"/>
    </row>
    <row r="234" spans="1:7" x14ac:dyDescent="0.25">
      <c r="A234" s="7"/>
      <c r="B234" s="7"/>
      <c r="C234" s="7"/>
      <c r="D234" s="9"/>
      <c r="E234" s="9"/>
      <c r="F234" s="10"/>
      <c r="G234" s="10"/>
    </row>
    <row r="235" spans="1:7" x14ac:dyDescent="0.25">
      <c r="A235" s="7"/>
      <c r="B235" s="7"/>
      <c r="C235" s="7"/>
      <c r="D235" s="9"/>
      <c r="E235" s="9"/>
      <c r="F235" s="10"/>
      <c r="G235" s="10"/>
    </row>
    <row r="236" spans="1:7" x14ac:dyDescent="0.25">
      <c r="A236" s="7"/>
      <c r="B236" s="7"/>
      <c r="C236" s="7"/>
      <c r="D236" s="9"/>
      <c r="E236" s="9"/>
      <c r="F236" s="10"/>
      <c r="G236" s="10"/>
    </row>
    <row r="237" spans="1:7" x14ac:dyDescent="0.25">
      <c r="A237" s="7"/>
      <c r="B237" s="7"/>
      <c r="C237" s="7"/>
      <c r="D237" s="9"/>
      <c r="E237" s="9"/>
      <c r="F237" s="10"/>
      <c r="G237" s="10"/>
    </row>
    <row r="238" spans="1:7" x14ac:dyDescent="0.25">
      <c r="A238" s="7"/>
      <c r="B238" s="7"/>
      <c r="C238" s="7"/>
      <c r="D238" s="9"/>
      <c r="E238" s="9"/>
      <c r="F238" s="10"/>
      <c r="G238" s="10"/>
    </row>
    <row r="239" spans="1:7" x14ac:dyDescent="0.25">
      <c r="A239" s="7"/>
      <c r="B239" s="7"/>
      <c r="C239" s="7"/>
      <c r="D239" s="9"/>
      <c r="E239" s="9"/>
      <c r="F239" s="10"/>
      <c r="G239" s="10"/>
    </row>
    <row r="240" spans="1:7" x14ac:dyDescent="0.25">
      <c r="A240" s="7"/>
      <c r="B240" s="7"/>
      <c r="C240" s="7"/>
      <c r="D240" s="9"/>
      <c r="E240" s="9"/>
      <c r="F240" s="10"/>
      <c r="G240" s="10"/>
    </row>
    <row r="241" spans="1:7" x14ac:dyDescent="0.25">
      <c r="A241" s="7"/>
      <c r="B241" s="7"/>
      <c r="C241" s="7"/>
      <c r="D241" s="9"/>
      <c r="E241" s="9"/>
      <c r="F241" s="10"/>
      <c r="G241" s="10"/>
    </row>
    <row r="242" spans="1:7" x14ac:dyDescent="0.25">
      <c r="A242" s="7"/>
      <c r="B242" s="7"/>
      <c r="C242" s="7"/>
      <c r="D242" s="9"/>
      <c r="E242" s="9"/>
      <c r="F242" s="10"/>
      <c r="G242" s="10"/>
    </row>
    <row r="243" spans="1:7" x14ac:dyDescent="0.25">
      <c r="A243" s="7"/>
      <c r="B243" s="7"/>
      <c r="C243" s="7"/>
      <c r="D243" s="9"/>
      <c r="E243" s="9"/>
      <c r="F243" s="10"/>
      <c r="G243" s="10"/>
    </row>
    <row r="244" spans="1:7" x14ac:dyDescent="0.25">
      <c r="A244" s="7"/>
      <c r="B244" s="7"/>
      <c r="C244" s="7"/>
      <c r="D244" s="9"/>
      <c r="E244" s="9"/>
      <c r="F244" s="10"/>
      <c r="G244" s="10"/>
    </row>
    <row r="245" spans="1:7" x14ac:dyDescent="0.25">
      <c r="A245" s="7"/>
      <c r="B245" s="7"/>
      <c r="C245" s="7"/>
      <c r="D245" s="9"/>
      <c r="E245" s="9"/>
      <c r="F245" s="10"/>
      <c r="G245" s="10"/>
    </row>
    <row r="246" spans="1:7" x14ac:dyDescent="0.25">
      <c r="A246" s="7"/>
      <c r="B246" s="7"/>
      <c r="C246" s="7"/>
      <c r="D246" s="9"/>
      <c r="E246" s="9"/>
      <c r="F246" s="10"/>
      <c r="G246" s="10"/>
    </row>
    <row r="247" spans="1:7" x14ac:dyDescent="0.25">
      <c r="A247" s="7"/>
      <c r="B247" s="7"/>
      <c r="C247" s="7"/>
      <c r="D247" s="9"/>
      <c r="E247" s="9"/>
      <c r="F247" s="10"/>
      <c r="G247" s="10"/>
    </row>
    <row r="248" spans="1:7" x14ac:dyDescent="0.25">
      <c r="A248" s="7"/>
      <c r="B248" s="7"/>
      <c r="C248" s="7"/>
      <c r="D248" s="9"/>
      <c r="E248" s="9"/>
      <c r="F248" s="10"/>
      <c r="G248" s="10"/>
    </row>
    <row r="249" spans="1:7" x14ac:dyDescent="0.25">
      <c r="A249" s="7"/>
      <c r="B249" s="7"/>
      <c r="C249" s="7"/>
      <c r="D249" s="9"/>
      <c r="E249" s="9"/>
      <c r="F249" s="10"/>
      <c r="G249" s="10"/>
    </row>
    <row r="250" spans="1:7" x14ac:dyDescent="0.25">
      <c r="A250" s="7"/>
      <c r="B250" s="7"/>
      <c r="C250" s="7"/>
      <c r="D250" s="9"/>
      <c r="E250" s="9"/>
      <c r="F250" s="10"/>
      <c r="G250" s="10"/>
    </row>
    <row r="251" spans="1:7" x14ac:dyDescent="0.25">
      <c r="A251" s="7"/>
      <c r="B251" s="7"/>
      <c r="C251" s="7"/>
      <c r="D251" s="9"/>
      <c r="E251" s="9"/>
      <c r="F251" s="10"/>
      <c r="G251" s="10"/>
    </row>
    <row r="252" spans="1:7" x14ac:dyDescent="0.25">
      <c r="A252" s="7"/>
      <c r="B252" s="7"/>
      <c r="C252" s="7"/>
      <c r="D252" s="9"/>
      <c r="E252" s="9"/>
      <c r="F252" s="10"/>
      <c r="G252" s="10"/>
    </row>
    <row r="253" spans="1:7" x14ac:dyDescent="0.25">
      <c r="A253" s="7"/>
      <c r="B253" s="7"/>
      <c r="C253" s="7"/>
      <c r="D253" s="9"/>
      <c r="E253" s="9"/>
      <c r="F253" s="10"/>
      <c r="G253" s="10"/>
    </row>
    <row r="254" spans="1:7" x14ac:dyDescent="0.25">
      <c r="A254" s="7"/>
      <c r="B254" s="7"/>
      <c r="C254" s="7"/>
      <c r="D254" s="9"/>
      <c r="E254" s="9"/>
      <c r="F254" s="10"/>
      <c r="G254" s="10"/>
    </row>
    <row r="255" spans="1:7" x14ac:dyDescent="0.25">
      <c r="A255" s="7"/>
      <c r="B255" s="7"/>
      <c r="C255" s="7"/>
      <c r="D255" s="9"/>
      <c r="E255" s="9"/>
      <c r="F255" s="10"/>
      <c r="G255" s="10"/>
    </row>
    <row r="256" spans="1:7" x14ac:dyDescent="0.25">
      <c r="A256" s="7"/>
      <c r="B256" s="7"/>
      <c r="C256" s="7"/>
      <c r="D256" s="9"/>
      <c r="E256" s="9"/>
      <c r="F256" s="10"/>
      <c r="G256" s="10"/>
    </row>
    <row r="257" spans="1:7" x14ac:dyDescent="0.25">
      <c r="A257" s="7"/>
      <c r="B257" s="7"/>
      <c r="C257" s="7"/>
      <c r="D257" s="9"/>
      <c r="E257" s="9"/>
      <c r="F257" s="10"/>
      <c r="G257" s="10"/>
    </row>
    <row r="258" spans="1:7" x14ac:dyDescent="0.25">
      <c r="A258" s="7"/>
      <c r="B258" s="7"/>
      <c r="C258" s="7"/>
      <c r="D258" s="9"/>
      <c r="E258" s="9"/>
      <c r="F258" s="10"/>
      <c r="G258" s="10"/>
    </row>
    <row r="259" spans="1:7" x14ac:dyDescent="0.25">
      <c r="A259" s="7"/>
      <c r="B259" s="7"/>
      <c r="C259" s="7"/>
      <c r="D259" s="9"/>
      <c r="E259" s="9"/>
      <c r="F259" s="10"/>
      <c r="G259" s="10"/>
    </row>
    <row r="260" spans="1:7" x14ac:dyDescent="0.25">
      <c r="A260" s="7"/>
      <c r="B260" s="7"/>
      <c r="C260" s="7"/>
      <c r="D260" s="9"/>
      <c r="E260" s="9"/>
      <c r="F260" s="10"/>
      <c r="G260" s="10"/>
    </row>
    <row r="261" spans="1:7" x14ac:dyDescent="0.25">
      <c r="A261" s="7"/>
      <c r="B261" s="7"/>
      <c r="C261" s="7"/>
      <c r="D261" s="9"/>
      <c r="E261" s="9"/>
      <c r="F261" s="10"/>
      <c r="G261" s="10"/>
    </row>
    <row r="262" spans="1:7" x14ac:dyDescent="0.25">
      <c r="A262" s="7"/>
      <c r="B262" s="7"/>
      <c r="C262" s="7"/>
      <c r="D262" s="9"/>
      <c r="E262" s="9"/>
      <c r="F262" s="10"/>
      <c r="G262" s="10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"/>
  <sheetViews>
    <sheetView workbookViewId="0">
      <pane ySplit="1" topLeftCell="A89" activePane="bottomLeft" state="frozen"/>
      <selection pane="bottomLeft" activeCell="A2" sqref="A2:G81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74</v>
      </c>
      <c r="B2" s="2">
        <v>1.2969999999999999</v>
      </c>
      <c r="C2" s="2">
        <v>0.876</v>
      </c>
      <c r="D2" s="1">
        <f t="shared" ref="D2:D33" si="0">B2/C2</f>
        <v>1.480593607305936</v>
      </c>
      <c r="E2" s="1">
        <f t="shared" ref="E2:E33" si="1">((4*PI()*(C2/2)^2)+((PI()*C2)*(B2-C2)))</f>
        <v>3.5693896084144221</v>
      </c>
      <c r="F2" s="1">
        <f t="shared" ref="F2:F33" si="2">(((4/3)*PI()*(C2/2)^3)+(PI()*((C2/2)^2)*(B2-C2)))</f>
        <v>0.60570917954045655</v>
      </c>
      <c r="G2" s="1">
        <f t="shared" ref="G2:G33" si="3">E2/F2</f>
        <v>5.8929098798246216</v>
      </c>
    </row>
    <row r="3" spans="1:7" x14ac:dyDescent="0.25">
      <c r="A3" s="2" t="s">
        <v>74</v>
      </c>
      <c r="B3" s="2">
        <v>1.6120000000000001</v>
      </c>
      <c r="C3" s="2">
        <v>0.97699999999999998</v>
      </c>
      <c r="D3" s="1">
        <f t="shared" si="0"/>
        <v>1.6499488229273287</v>
      </c>
      <c r="E3" s="1">
        <f t="shared" si="1"/>
        <v>4.9477696683622518</v>
      </c>
      <c r="F3" s="1">
        <f t="shared" si="2"/>
        <v>0.96434522114118593</v>
      </c>
      <c r="G3" s="1">
        <f t="shared" si="3"/>
        <v>5.1307037769183577</v>
      </c>
    </row>
    <row r="4" spans="1:7" x14ac:dyDescent="0.25">
      <c r="A4" s="2" t="s">
        <v>74</v>
      </c>
      <c r="B4" s="2">
        <v>1.2849999999999999</v>
      </c>
      <c r="C4" s="2">
        <v>1.048</v>
      </c>
      <c r="D4" s="1">
        <f t="shared" si="0"/>
        <v>1.2261450381679388</v>
      </c>
      <c r="E4" s="1">
        <f t="shared" si="1"/>
        <v>4.2307199947363028</v>
      </c>
      <c r="F4" s="1">
        <f t="shared" si="2"/>
        <v>0.807111628692321</v>
      </c>
      <c r="G4" s="1">
        <f t="shared" si="3"/>
        <v>5.2418027994354368</v>
      </c>
    </row>
    <row r="5" spans="1:7" x14ac:dyDescent="0.25">
      <c r="A5" s="2" t="s">
        <v>74</v>
      </c>
      <c r="B5" s="2">
        <v>2.15</v>
      </c>
      <c r="C5" s="2">
        <v>0.82899999999999996</v>
      </c>
      <c r="D5" s="1">
        <f t="shared" si="0"/>
        <v>2.5934861278648973</v>
      </c>
      <c r="E5" s="1">
        <f t="shared" si="1"/>
        <v>5.5994176661257669</v>
      </c>
      <c r="F5" s="1">
        <f t="shared" si="2"/>
        <v>1.0113262339291411</v>
      </c>
      <c r="G5" s="1">
        <f t="shared" si="3"/>
        <v>5.5367076204196355</v>
      </c>
    </row>
    <row r="6" spans="1:7" x14ac:dyDescent="0.25">
      <c r="A6" s="2" t="s">
        <v>74</v>
      </c>
      <c r="B6" s="2">
        <v>1.4730000000000001</v>
      </c>
      <c r="C6" s="2">
        <v>1.042</v>
      </c>
      <c r="D6" s="1">
        <f t="shared" si="0"/>
        <v>1.4136276391554703</v>
      </c>
      <c r="E6" s="1">
        <f t="shared" si="1"/>
        <v>4.8219237498447516</v>
      </c>
      <c r="F6" s="1">
        <f t="shared" si="2"/>
        <v>0.95992018761943931</v>
      </c>
      <c r="G6" s="1">
        <f t="shared" si="3"/>
        <v>5.0232548622640332</v>
      </c>
    </row>
    <row r="7" spans="1:7" x14ac:dyDescent="0.25">
      <c r="A7" s="2" t="s">
        <v>74</v>
      </c>
      <c r="B7" s="2">
        <v>2.0219999999999998</v>
      </c>
      <c r="C7" s="2">
        <v>0.83499999999999996</v>
      </c>
      <c r="D7" s="1">
        <f t="shared" si="0"/>
        <v>2.4215568862275449</v>
      </c>
      <c r="E7" s="1">
        <f t="shared" si="1"/>
        <v>5.3041707885413985</v>
      </c>
      <c r="F7" s="1">
        <f t="shared" si="2"/>
        <v>0.9548305318458683</v>
      </c>
      <c r="G7" s="1">
        <f t="shared" si="3"/>
        <v>5.5550913084936981</v>
      </c>
    </row>
    <row r="8" spans="1:7" x14ac:dyDescent="0.25">
      <c r="A8" s="2" t="s">
        <v>74</v>
      </c>
      <c r="B8" s="2">
        <v>1.4610000000000001</v>
      </c>
      <c r="C8" s="2">
        <v>0.99</v>
      </c>
      <c r="D8" s="1">
        <f t="shared" si="0"/>
        <v>1.4757575757575758</v>
      </c>
      <c r="E8" s="1">
        <f t="shared" si="1"/>
        <v>4.5439681982257412</v>
      </c>
      <c r="F8" s="1">
        <f t="shared" si="2"/>
        <v>0.87060844487874389</v>
      </c>
      <c r="G8" s="1">
        <f t="shared" si="3"/>
        <v>5.2193017710259095</v>
      </c>
    </row>
    <row r="9" spans="1:7" x14ac:dyDescent="0.25">
      <c r="A9" s="2" t="s">
        <v>74</v>
      </c>
      <c r="B9" s="2">
        <v>2.1659999999999999</v>
      </c>
      <c r="C9" s="2">
        <v>1.006</v>
      </c>
      <c r="D9" s="1">
        <f t="shared" si="0"/>
        <v>2.1530815109343937</v>
      </c>
      <c r="E9" s="1">
        <f t="shared" si="1"/>
        <v>6.8455178258015446</v>
      </c>
      <c r="F9" s="1">
        <f t="shared" si="2"/>
        <v>1.4551076255270041</v>
      </c>
      <c r="G9" s="1">
        <f t="shared" si="3"/>
        <v>4.7044752605995495</v>
      </c>
    </row>
    <row r="10" spans="1:7" x14ac:dyDescent="0.25">
      <c r="A10" s="2" t="s">
        <v>74</v>
      </c>
      <c r="B10" s="2">
        <v>1.244</v>
      </c>
      <c r="C10" s="2">
        <v>0.91800000000000004</v>
      </c>
      <c r="D10" s="1">
        <f t="shared" si="0"/>
        <v>1.355119825708061</v>
      </c>
      <c r="E10" s="1">
        <f t="shared" si="1"/>
        <v>3.5876736776583149</v>
      </c>
      <c r="F10" s="1">
        <f t="shared" si="2"/>
        <v>0.62083770117619219</v>
      </c>
      <c r="G10" s="1">
        <f t="shared" si="3"/>
        <v>5.7787625829768059</v>
      </c>
    </row>
    <row r="11" spans="1:7" x14ac:dyDescent="0.25">
      <c r="A11" s="2" t="s">
        <v>74</v>
      </c>
      <c r="B11" s="2">
        <v>1.5429999999999999</v>
      </c>
      <c r="C11" s="2">
        <v>0.98899999999999999</v>
      </c>
      <c r="D11" s="1">
        <f t="shared" si="0"/>
        <v>1.5601617795753286</v>
      </c>
      <c r="E11" s="1">
        <f t="shared" si="1"/>
        <v>4.7941552123796711</v>
      </c>
      <c r="F11" s="1">
        <f t="shared" si="2"/>
        <v>0.9321001835363103</v>
      </c>
      <c r="G11" s="1">
        <f t="shared" si="3"/>
        <v>5.1433904821164678</v>
      </c>
    </row>
    <row r="12" spans="1:7" x14ac:dyDescent="0.25">
      <c r="A12" s="2" t="s">
        <v>74</v>
      </c>
      <c r="B12" s="2">
        <v>1.2969999999999999</v>
      </c>
      <c r="C12" s="2">
        <v>0.81200000000000006</v>
      </c>
      <c r="D12" s="1">
        <f t="shared" si="0"/>
        <v>1.5972906403940885</v>
      </c>
      <c r="E12" s="1">
        <f t="shared" si="1"/>
        <v>3.3086122854252409</v>
      </c>
      <c r="F12" s="1">
        <f t="shared" si="2"/>
        <v>0.53148421923550149</v>
      </c>
      <c r="G12" s="1">
        <f t="shared" si="3"/>
        <v>6.2252314662971955</v>
      </c>
    </row>
    <row r="13" spans="1:7" x14ac:dyDescent="0.25">
      <c r="A13" s="2" t="s">
        <v>74</v>
      </c>
      <c r="B13" s="2">
        <v>1.276</v>
      </c>
      <c r="C13" s="2">
        <v>1.0629999999999999</v>
      </c>
      <c r="D13" s="1">
        <f t="shared" si="0"/>
        <v>1.200376293508937</v>
      </c>
      <c r="E13" s="1">
        <f t="shared" si="1"/>
        <v>4.2612185762173516</v>
      </c>
      <c r="F13" s="1">
        <f t="shared" si="2"/>
        <v>0.81795665707452703</v>
      </c>
      <c r="G13" s="1">
        <f t="shared" si="3"/>
        <v>5.2095897005812821</v>
      </c>
    </row>
    <row r="14" spans="1:7" x14ac:dyDescent="0.25">
      <c r="A14" s="2" t="s">
        <v>74</v>
      </c>
      <c r="B14" s="2">
        <v>2.2869999999999999</v>
      </c>
      <c r="C14" s="2">
        <v>0.75700000000000001</v>
      </c>
      <c r="D14" s="1">
        <f t="shared" si="0"/>
        <v>3.0211360634081901</v>
      </c>
      <c r="E14" s="1">
        <f t="shared" si="1"/>
        <v>5.4389105558612112</v>
      </c>
      <c r="F14" s="1">
        <f t="shared" si="2"/>
        <v>0.91574574752089577</v>
      </c>
      <c r="G14" s="1">
        <f t="shared" si="3"/>
        <v>5.9393238468050917</v>
      </c>
    </row>
    <row r="15" spans="1:7" x14ac:dyDescent="0.25">
      <c r="A15" s="2" t="s">
        <v>74</v>
      </c>
      <c r="B15" s="2">
        <v>1.7729999999999999</v>
      </c>
      <c r="C15" s="2">
        <v>0.96299999999999997</v>
      </c>
      <c r="D15" s="1">
        <f t="shared" si="0"/>
        <v>1.8411214953271027</v>
      </c>
      <c r="E15" s="1">
        <f t="shared" si="1"/>
        <v>5.3639521551465581</v>
      </c>
      <c r="F15" s="1">
        <f t="shared" si="2"/>
        <v>1.0575698764367891</v>
      </c>
      <c r="G15" s="1">
        <f t="shared" si="3"/>
        <v>5.0719600422234237</v>
      </c>
    </row>
    <row r="16" spans="1:7" x14ac:dyDescent="0.25">
      <c r="A16" s="2" t="s">
        <v>74</v>
      </c>
      <c r="B16" s="2">
        <v>1.056</v>
      </c>
      <c r="C16" s="2">
        <v>0.90500000000000003</v>
      </c>
      <c r="D16" s="1">
        <f t="shared" si="0"/>
        <v>1.1668508287292818</v>
      </c>
      <c r="E16" s="1">
        <f t="shared" si="1"/>
        <v>3.0023572671826937</v>
      </c>
      <c r="F16" s="1">
        <f t="shared" si="2"/>
        <v>0.48523301124914486</v>
      </c>
      <c r="G16" s="1">
        <f t="shared" si="3"/>
        <v>6.187454681728406</v>
      </c>
    </row>
    <row r="17" spans="1:7" x14ac:dyDescent="0.25">
      <c r="A17" s="2" t="s">
        <v>74</v>
      </c>
      <c r="B17" s="2">
        <v>1.5580000000000001</v>
      </c>
      <c r="C17" s="2">
        <v>1.089</v>
      </c>
      <c r="D17" s="1">
        <f t="shared" si="0"/>
        <v>1.430670339761249</v>
      </c>
      <c r="E17" s="1">
        <f t="shared" si="1"/>
        <v>5.330220874824966</v>
      </c>
      <c r="F17" s="1">
        <f t="shared" si="2"/>
        <v>1.1130471095246861</v>
      </c>
      <c r="G17" s="1">
        <f t="shared" si="3"/>
        <v>4.7888546937615022</v>
      </c>
    </row>
    <row r="18" spans="1:7" x14ac:dyDescent="0.25">
      <c r="A18" s="2" t="s">
        <v>74</v>
      </c>
      <c r="B18" s="2">
        <v>1.855</v>
      </c>
      <c r="C18" s="2">
        <v>0.95199999999999996</v>
      </c>
      <c r="D18" s="1">
        <f t="shared" si="0"/>
        <v>1.9485294117647058</v>
      </c>
      <c r="E18" s="1">
        <f t="shared" si="1"/>
        <v>5.5479269625334311</v>
      </c>
      <c r="F18" s="1">
        <f t="shared" si="2"/>
        <v>1.0945257366763121</v>
      </c>
      <c r="G18" s="1">
        <f t="shared" si="3"/>
        <v>5.0687953481847989</v>
      </c>
    </row>
    <row r="19" spans="1:7" x14ac:dyDescent="0.25">
      <c r="A19" s="2" t="s">
        <v>74</v>
      </c>
      <c r="B19" s="2">
        <v>1.2749999999999999</v>
      </c>
      <c r="C19" s="2">
        <v>0.85799999999999998</v>
      </c>
      <c r="D19" s="1">
        <f t="shared" si="0"/>
        <v>1.486013986013986</v>
      </c>
      <c r="E19" s="1">
        <f t="shared" si="1"/>
        <v>3.4367452833945538</v>
      </c>
      <c r="F19" s="1">
        <f t="shared" si="2"/>
        <v>0.57182185317016643</v>
      </c>
      <c r="G19" s="1">
        <f t="shared" si="3"/>
        <v>6.0101677897431198</v>
      </c>
    </row>
    <row r="20" spans="1:7" x14ac:dyDescent="0.25">
      <c r="A20" s="2" t="s">
        <v>74</v>
      </c>
      <c r="B20" s="2">
        <v>2.456</v>
      </c>
      <c r="C20" s="2">
        <v>1</v>
      </c>
      <c r="D20" s="1">
        <f t="shared" si="0"/>
        <v>2.456</v>
      </c>
      <c r="E20" s="1">
        <f t="shared" si="1"/>
        <v>7.7157515572165316</v>
      </c>
      <c r="F20" s="1">
        <f t="shared" si="2"/>
        <v>1.6671385015049833</v>
      </c>
      <c r="G20" s="1">
        <f t="shared" si="3"/>
        <v>4.6281407035175883</v>
      </c>
    </row>
    <row r="21" spans="1:7" x14ac:dyDescent="0.25">
      <c r="A21" s="2" t="s">
        <v>74</v>
      </c>
      <c r="B21" s="2">
        <v>1.208</v>
      </c>
      <c r="C21" s="2">
        <f>(0.668+0.906)/2</f>
        <v>0.78700000000000003</v>
      </c>
      <c r="D21" s="1">
        <f t="shared" si="0"/>
        <v>1.5349428208386275</v>
      </c>
      <c r="E21" s="1">
        <f t="shared" si="1"/>
        <v>2.986699569397202</v>
      </c>
      <c r="F21" s="1">
        <f t="shared" si="2"/>
        <v>0.46002075578676538</v>
      </c>
      <c r="G21" s="1">
        <f t="shared" si="3"/>
        <v>6.4925321995289158</v>
      </c>
    </row>
    <row r="22" spans="1:7" x14ac:dyDescent="0.25">
      <c r="A22" s="2" t="s">
        <v>74</v>
      </c>
      <c r="B22" s="2">
        <v>1.393</v>
      </c>
      <c r="C22" s="2">
        <v>0.86699999999999999</v>
      </c>
      <c r="D22" s="1">
        <f t="shared" si="0"/>
        <v>1.6066897347174165</v>
      </c>
      <c r="E22" s="1">
        <f t="shared" si="1"/>
        <v>3.7941988371126545</v>
      </c>
      <c r="F22" s="1">
        <f t="shared" si="2"/>
        <v>0.65177417669085513</v>
      </c>
      <c r="G22" s="1">
        <f t="shared" si="3"/>
        <v>5.8213396185413648</v>
      </c>
    </row>
    <row r="23" spans="1:7" x14ac:dyDescent="0.25">
      <c r="A23" s="2" t="s">
        <v>74</v>
      </c>
      <c r="B23" s="2">
        <v>1.2949999999999999</v>
      </c>
      <c r="C23" s="2">
        <v>1.06</v>
      </c>
      <c r="D23" s="1">
        <f t="shared" si="0"/>
        <v>1.2216981132075471</v>
      </c>
      <c r="E23" s="1">
        <f t="shared" si="1"/>
        <v>4.3124642355827092</v>
      </c>
      <c r="F23" s="1">
        <f t="shared" si="2"/>
        <v>0.83099576277042619</v>
      </c>
      <c r="G23" s="1">
        <f t="shared" si="3"/>
        <v>5.1895141092002</v>
      </c>
    </row>
    <row r="24" spans="1:7" x14ac:dyDescent="0.25">
      <c r="A24" s="2" t="s">
        <v>74</v>
      </c>
      <c r="B24" s="2">
        <v>1.6890000000000001</v>
      </c>
      <c r="C24" s="2">
        <v>0.95</v>
      </c>
      <c r="D24" s="1">
        <f t="shared" si="0"/>
        <v>1.7778947368421054</v>
      </c>
      <c r="E24" s="1">
        <f t="shared" si="1"/>
        <v>5.0408424923175028</v>
      </c>
      <c r="F24" s="1">
        <f t="shared" si="2"/>
        <v>0.97273984181111106</v>
      </c>
      <c r="G24" s="1">
        <f t="shared" si="3"/>
        <v>5.1821075642713783</v>
      </c>
    </row>
    <row r="25" spans="1:7" x14ac:dyDescent="0.25">
      <c r="A25" s="2" t="s">
        <v>74</v>
      </c>
      <c r="B25" s="2">
        <v>1.5620000000000001</v>
      </c>
      <c r="C25" s="2">
        <v>1.0549999999999999</v>
      </c>
      <c r="D25" s="1">
        <f t="shared" si="0"/>
        <v>1.4805687203791471</v>
      </c>
      <c r="E25" s="1">
        <f t="shared" si="1"/>
        <v>5.1770619497771566</v>
      </c>
      <c r="F25" s="1">
        <f t="shared" si="2"/>
        <v>1.0580344161502935</v>
      </c>
      <c r="G25" s="1">
        <f t="shared" si="3"/>
        <v>4.8930940910354623</v>
      </c>
    </row>
    <row r="26" spans="1:7" x14ac:dyDescent="0.25">
      <c r="A26" s="2" t="s">
        <v>74</v>
      </c>
      <c r="B26" s="2">
        <v>1.96</v>
      </c>
      <c r="C26" s="2">
        <v>1.0109999999999999</v>
      </c>
      <c r="D26" s="1">
        <f t="shared" si="0"/>
        <v>1.9386745796241347</v>
      </c>
      <c r="E26" s="1">
        <f t="shared" si="1"/>
        <v>6.2252543386473898</v>
      </c>
      <c r="F26" s="1">
        <f t="shared" si="2"/>
        <v>1.3028988848638501</v>
      </c>
      <c r="G26" s="1">
        <f t="shared" si="3"/>
        <v>4.7780026608111763</v>
      </c>
    </row>
    <row r="27" spans="1:7" x14ac:dyDescent="0.25">
      <c r="A27" s="2" t="s">
        <v>74</v>
      </c>
      <c r="B27" s="2">
        <v>1.333</v>
      </c>
      <c r="C27" s="2">
        <v>0.99099999999999999</v>
      </c>
      <c r="D27" s="1">
        <f t="shared" si="0"/>
        <v>1.3451059535822401</v>
      </c>
      <c r="E27" s="1">
        <f t="shared" si="1"/>
        <v>4.1500533201700769</v>
      </c>
      <c r="F27" s="1">
        <f t="shared" si="2"/>
        <v>0.77338147934408275</v>
      </c>
      <c r="G27" s="1">
        <f t="shared" si="3"/>
        <v>5.3661141765248939</v>
      </c>
    </row>
    <row r="28" spans="1:7" x14ac:dyDescent="0.25">
      <c r="A28" s="2" t="s">
        <v>74</v>
      </c>
      <c r="B28" s="2">
        <v>1.2829999999999999</v>
      </c>
      <c r="C28" s="2">
        <v>0.79600000000000004</v>
      </c>
      <c r="D28" s="1">
        <f t="shared" si="0"/>
        <v>1.6118090452261304</v>
      </c>
      <c r="E28" s="1">
        <f t="shared" si="1"/>
        <v>3.2084080461463409</v>
      </c>
      <c r="F28" s="1">
        <f t="shared" si="2"/>
        <v>0.5064324975869241</v>
      </c>
      <c r="G28" s="1">
        <f t="shared" si="3"/>
        <v>6.3353123297456824</v>
      </c>
    </row>
    <row r="29" spans="1:7" x14ac:dyDescent="0.25">
      <c r="A29" s="2" t="s">
        <v>74</v>
      </c>
      <c r="B29" s="2">
        <v>1.728</v>
      </c>
      <c r="C29" s="2">
        <f>(1.061+1.205)/2</f>
        <v>1.133</v>
      </c>
      <c r="D29" s="1">
        <f t="shared" si="0"/>
        <v>1.525154457193292</v>
      </c>
      <c r="E29" s="1">
        <f t="shared" si="1"/>
        <v>6.1506854954217829</v>
      </c>
      <c r="F29" s="1">
        <f t="shared" si="2"/>
        <v>1.3614154960085589</v>
      </c>
      <c r="G29" s="1">
        <f t="shared" si="3"/>
        <v>4.5178606483138743</v>
      </c>
    </row>
    <row r="30" spans="1:7" x14ac:dyDescent="0.25">
      <c r="A30" s="2" t="s">
        <v>74</v>
      </c>
      <c r="B30" s="2">
        <v>1.3220000000000001</v>
      </c>
      <c r="C30" s="2">
        <v>0.84699999999999998</v>
      </c>
      <c r="D30" s="1">
        <f t="shared" si="0"/>
        <v>1.5608028335301063</v>
      </c>
      <c r="E30" s="1">
        <f t="shared" si="1"/>
        <v>3.5177481083747137</v>
      </c>
      <c r="F30" s="1">
        <f t="shared" si="2"/>
        <v>0.5858019622079903</v>
      </c>
      <c r="G30" s="1">
        <f t="shared" si="3"/>
        <v>6.0050125047647578</v>
      </c>
    </row>
    <row r="31" spans="1:7" x14ac:dyDescent="0.25">
      <c r="A31" s="2" t="s">
        <v>74</v>
      </c>
      <c r="B31" s="2">
        <v>1.9970000000000001</v>
      </c>
      <c r="C31" s="2">
        <v>0.98499999999999999</v>
      </c>
      <c r="D31" s="1">
        <f t="shared" si="0"/>
        <v>2.0274111675126907</v>
      </c>
      <c r="E31" s="1">
        <f t="shared" si="1"/>
        <v>6.1796541212805343</v>
      </c>
      <c r="F31" s="1">
        <f t="shared" si="2"/>
        <v>1.2715455810033134</v>
      </c>
      <c r="G31" s="1">
        <f t="shared" si="3"/>
        <v>4.8599548562030126</v>
      </c>
    </row>
    <row r="32" spans="1:7" x14ac:dyDescent="0.25">
      <c r="A32" s="2" t="s">
        <v>74</v>
      </c>
      <c r="B32" s="2">
        <v>1.264</v>
      </c>
      <c r="C32" s="2">
        <v>0.90600000000000003</v>
      </c>
      <c r="D32" s="1">
        <f t="shared" si="0"/>
        <v>1.3951434878587197</v>
      </c>
      <c r="E32" s="1">
        <f t="shared" si="1"/>
        <v>3.5977016414085741</v>
      </c>
      <c r="F32" s="1">
        <f t="shared" si="2"/>
        <v>0.62018512955018856</v>
      </c>
      <c r="G32" s="1">
        <f t="shared" si="3"/>
        <v>5.8010124235289808</v>
      </c>
    </row>
    <row r="33" spans="1:7" x14ac:dyDescent="0.25">
      <c r="A33" s="2" t="s">
        <v>74</v>
      </c>
      <c r="B33" s="2">
        <v>1.603</v>
      </c>
      <c r="C33" s="2">
        <v>1.1659999999999999</v>
      </c>
      <c r="D33" s="1">
        <f t="shared" si="0"/>
        <v>1.374785591766724</v>
      </c>
      <c r="E33" s="1">
        <f t="shared" si="1"/>
        <v>5.8719445456393746</v>
      </c>
      <c r="F33" s="1">
        <f t="shared" si="2"/>
        <v>1.2966563724477596</v>
      </c>
      <c r="G33" s="1">
        <f t="shared" si="3"/>
        <v>4.5285278894319756</v>
      </c>
    </row>
    <row r="34" spans="1:7" x14ac:dyDescent="0.25">
      <c r="A34" s="2" t="s">
        <v>74</v>
      </c>
      <c r="B34" s="2">
        <v>1.3340000000000001</v>
      </c>
      <c r="C34" s="2">
        <v>0.96299999999999997</v>
      </c>
      <c r="D34" s="1">
        <f t="shared" ref="D34:D65" si="4">B34/C34</f>
        <v>1.3852544132917965</v>
      </c>
      <c r="E34" s="1">
        <f t="shared" ref="E34:E65" si="5">((4*PI()*(C34/2)^2)+((PI()*C34)*(B34-C34)))</f>
        <v>4.0358218696928994</v>
      </c>
      <c r="F34" s="1">
        <f t="shared" ref="F34:F65" si="6">(((4/3)*PI()*(C34/2)^3)+(PI()*((C34/2)^2)*(B34-C34)))</f>
        <v>0.73782251021382061</v>
      </c>
      <c r="G34" s="1">
        <f t="shared" ref="G34:G65" si="7">E34/F34</f>
        <v>5.4699088382696806</v>
      </c>
    </row>
    <row r="35" spans="1:7" x14ac:dyDescent="0.25">
      <c r="A35" s="2" t="s">
        <v>74</v>
      </c>
      <c r="B35" s="2">
        <v>1.0620000000000001</v>
      </c>
      <c r="C35" s="2">
        <v>0.91700000000000004</v>
      </c>
      <c r="D35" s="1">
        <f t="shared" si="4"/>
        <v>1.1581243184296619</v>
      </c>
      <c r="E35" s="1">
        <f t="shared" si="5"/>
        <v>3.0594525720690351</v>
      </c>
      <c r="F35" s="1">
        <f t="shared" si="6"/>
        <v>0.4995072474485715</v>
      </c>
      <c r="G35" s="1">
        <f t="shared" si="7"/>
        <v>6.1249413050488952</v>
      </c>
    </row>
    <row r="36" spans="1:7" x14ac:dyDescent="0.25">
      <c r="A36" s="2" t="s">
        <v>74</v>
      </c>
      <c r="B36" s="2">
        <v>1.206</v>
      </c>
      <c r="C36" s="2">
        <v>0.91600000000000004</v>
      </c>
      <c r="D36" s="1">
        <f t="shared" si="4"/>
        <v>1.3165938864628819</v>
      </c>
      <c r="E36" s="1">
        <f t="shared" si="5"/>
        <v>3.4705048380500298</v>
      </c>
      <c r="F36" s="1">
        <f t="shared" si="6"/>
        <v>0.59353306594310684</v>
      </c>
      <c r="G36" s="1">
        <f t="shared" si="7"/>
        <v>5.8471971271482541</v>
      </c>
    </row>
    <row r="37" spans="1:7" x14ac:dyDescent="0.25">
      <c r="A37" s="2" t="s">
        <v>74</v>
      </c>
      <c r="B37" s="2">
        <v>1.617</v>
      </c>
      <c r="C37" s="2">
        <v>1.0720000000000001</v>
      </c>
      <c r="D37" s="1">
        <f t="shared" si="4"/>
        <v>1.5083955223880596</v>
      </c>
      <c r="E37" s="1">
        <f t="shared" si="5"/>
        <v>5.4457121039562342</v>
      </c>
      <c r="F37" s="1">
        <f t="shared" si="6"/>
        <v>1.1369335681195554</v>
      </c>
      <c r="G37" s="1">
        <f t="shared" si="7"/>
        <v>4.7898243632327908</v>
      </c>
    </row>
    <row r="38" spans="1:7" x14ac:dyDescent="0.25">
      <c r="A38" s="2" t="s">
        <v>74</v>
      </c>
      <c r="B38" s="2">
        <v>1.4</v>
      </c>
      <c r="C38" s="2">
        <v>0.94399999999999995</v>
      </c>
      <c r="D38" s="1">
        <f t="shared" si="4"/>
        <v>1.4830508474576272</v>
      </c>
      <c r="E38" s="1">
        <f t="shared" si="5"/>
        <v>4.1519288509842696</v>
      </c>
      <c r="F38" s="1">
        <f t="shared" si="6"/>
        <v>0.75962108570426867</v>
      </c>
      <c r="G38" s="1">
        <f t="shared" si="7"/>
        <v>5.4657893640944488</v>
      </c>
    </row>
    <row r="39" spans="1:7" x14ac:dyDescent="0.25">
      <c r="A39" s="2" t="s">
        <v>74</v>
      </c>
      <c r="B39" s="2">
        <v>1.3049999999999999</v>
      </c>
      <c r="C39" s="2">
        <v>0.88500000000000001</v>
      </c>
      <c r="D39" s="1">
        <f t="shared" si="4"/>
        <v>1.4745762711864405</v>
      </c>
      <c r="E39" s="1">
        <f t="shared" si="5"/>
        <v>3.6283038954471918</v>
      </c>
      <c r="F39" s="1">
        <f t="shared" si="6"/>
        <v>0.62129491129223613</v>
      </c>
      <c r="G39" s="1">
        <f t="shared" si="7"/>
        <v>5.8399060245007544</v>
      </c>
    </row>
    <row r="40" spans="1:7" x14ac:dyDescent="0.25">
      <c r="A40" s="2" t="s">
        <v>74</v>
      </c>
      <c r="B40" s="2">
        <v>1.526</v>
      </c>
      <c r="C40" s="2">
        <v>1.056</v>
      </c>
      <c r="D40" s="1">
        <f t="shared" si="4"/>
        <v>1.4450757575757576</v>
      </c>
      <c r="E40" s="1">
        <f t="shared" si="5"/>
        <v>5.0625383311831937</v>
      </c>
      <c r="F40" s="1">
        <f t="shared" si="6"/>
        <v>1.0282194496812544</v>
      </c>
      <c r="G40" s="1">
        <f t="shared" si="7"/>
        <v>4.923597129730009</v>
      </c>
    </row>
    <row r="41" spans="1:7" x14ac:dyDescent="0.25">
      <c r="A41" s="2" t="s">
        <v>74</v>
      </c>
      <c r="B41" s="2">
        <v>1.3260000000000001</v>
      </c>
      <c r="C41" s="2">
        <v>0.92800000000000005</v>
      </c>
      <c r="D41" s="1">
        <f t="shared" si="4"/>
        <v>1.4288793103448276</v>
      </c>
      <c r="E41" s="1">
        <f t="shared" si="5"/>
        <v>3.8658177248365417</v>
      </c>
      <c r="F41" s="1">
        <f t="shared" si="6"/>
        <v>0.68764520414638941</v>
      </c>
      <c r="G41" s="1">
        <f t="shared" si="7"/>
        <v>5.6218202374222725</v>
      </c>
    </row>
    <row r="42" spans="1:7" x14ac:dyDescent="0.25">
      <c r="A42" s="2" t="s">
        <v>74</v>
      </c>
      <c r="B42" s="2">
        <v>0.96699999999999997</v>
      </c>
      <c r="C42" s="2">
        <v>0.96</v>
      </c>
      <c r="D42" s="1">
        <f t="shared" si="4"/>
        <v>1.0072916666666667</v>
      </c>
      <c r="E42" s="1">
        <f t="shared" si="5"/>
        <v>2.9164032921804766</v>
      </c>
      <c r="F42" s="1">
        <f t="shared" si="6"/>
        <v>0.4683134469594461</v>
      </c>
      <c r="G42" s="1">
        <f t="shared" si="7"/>
        <v>6.2274600721277693</v>
      </c>
    </row>
    <row r="43" spans="1:7" x14ac:dyDescent="0.25">
      <c r="A43" s="2" t="s">
        <v>74</v>
      </c>
      <c r="B43" s="2">
        <v>2.1659999999999999</v>
      </c>
      <c r="C43" s="2">
        <v>0.94</v>
      </c>
      <c r="D43" s="1">
        <f t="shared" si="4"/>
        <v>2.3042553191489361</v>
      </c>
      <c r="E43" s="1">
        <f t="shared" si="5"/>
        <v>6.3964083064149619</v>
      </c>
      <c r="F43" s="1">
        <f t="shared" si="6"/>
        <v>1.2857095692917473</v>
      </c>
      <c r="G43" s="1">
        <f t="shared" si="7"/>
        <v>4.9750024882668651</v>
      </c>
    </row>
    <row r="44" spans="1:7" x14ac:dyDescent="0.25">
      <c r="A44" s="2" t="s">
        <v>74</v>
      </c>
      <c r="B44" s="2">
        <v>2.2240000000000002</v>
      </c>
      <c r="C44" s="2">
        <v>1.044</v>
      </c>
      <c r="D44" s="1">
        <f t="shared" si="4"/>
        <v>2.1302681992337167</v>
      </c>
      <c r="E44" s="1">
        <f t="shared" si="5"/>
        <v>7.2943257522933838</v>
      </c>
      <c r="F44" s="1">
        <f t="shared" si="6"/>
        <v>1.6059192823965482</v>
      </c>
      <c r="G44" s="1">
        <f t="shared" si="7"/>
        <v>4.5421496785367088</v>
      </c>
    </row>
    <row r="45" spans="1:7" x14ac:dyDescent="0.25">
      <c r="A45" s="2" t="s">
        <v>74</v>
      </c>
      <c r="B45" s="2">
        <v>1.9650000000000001</v>
      </c>
      <c r="C45" s="2">
        <v>1.0329999999999999</v>
      </c>
      <c r="D45" s="1">
        <f t="shared" si="4"/>
        <v>1.9022265246853827</v>
      </c>
      <c r="E45" s="1">
        <f t="shared" si="5"/>
        <v>6.3769461399259733</v>
      </c>
      <c r="F45" s="1">
        <f t="shared" si="6"/>
        <v>1.3582641065600782</v>
      </c>
      <c r="G45" s="1">
        <f t="shared" si="7"/>
        <v>4.694923549202918</v>
      </c>
    </row>
    <row r="46" spans="1:7" x14ac:dyDescent="0.25">
      <c r="A46" s="2" t="s">
        <v>74</v>
      </c>
      <c r="B46" s="2">
        <v>1.359</v>
      </c>
      <c r="C46" s="2">
        <v>1.0109999999999999</v>
      </c>
      <c r="D46" s="1">
        <f t="shared" si="4"/>
        <v>1.3442136498516322</v>
      </c>
      <c r="E46" s="1">
        <f t="shared" si="5"/>
        <v>4.3163880848070422</v>
      </c>
      <c r="F46" s="1">
        <f t="shared" si="6"/>
        <v>0.82043293920570237</v>
      </c>
      <c r="G46" s="1">
        <f t="shared" si="7"/>
        <v>5.2611101755445482</v>
      </c>
    </row>
    <row r="47" spans="1:7" x14ac:dyDescent="0.25">
      <c r="A47" s="2" t="s">
        <v>74</v>
      </c>
      <c r="B47" s="2">
        <v>1.621</v>
      </c>
      <c r="C47" s="2">
        <v>1.0680000000000001</v>
      </c>
      <c r="D47" s="1">
        <f t="shared" si="4"/>
        <v>1.5177902621722845</v>
      </c>
      <c r="E47" s="1">
        <f t="shared" si="5"/>
        <v>5.4388131664889503</v>
      </c>
      <c r="F47" s="1">
        <f t="shared" si="6"/>
        <v>1.1332426533297197</v>
      </c>
      <c r="G47" s="1">
        <f t="shared" si="7"/>
        <v>4.7993367973827175</v>
      </c>
    </row>
    <row r="48" spans="1:7" x14ac:dyDescent="0.25">
      <c r="A48" s="2" t="s">
        <v>74</v>
      </c>
      <c r="B48" s="2">
        <v>1.196</v>
      </c>
      <c r="C48" s="2">
        <v>0.96499999999999997</v>
      </c>
      <c r="D48" s="1">
        <f t="shared" si="4"/>
        <v>1.2393782383419689</v>
      </c>
      <c r="E48" s="1">
        <f t="shared" si="5"/>
        <v>3.6258377452141239</v>
      </c>
      <c r="F48" s="1">
        <f t="shared" si="6"/>
        <v>0.63947201585125857</v>
      </c>
      <c r="G48" s="1">
        <f t="shared" si="7"/>
        <v>5.6700491269933773</v>
      </c>
    </row>
    <row r="49" spans="1:7" x14ac:dyDescent="0.25">
      <c r="A49" s="2" t="s">
        <v>74</v>
      </c>
      <c r="B49" s="2">
        <v>1.28</v>
      </c>
      <c r="C49" s="2">
        <v>1.0669999999999999</v>
      </c>
      <c r="D49" s="1">
        <f t="shared" si="4"/>
        <v>1.1996251171508905</v>
      </c>
      <c r="E49" s="1">
        <f t="shared" si="5"/>
        <v>4.2906615825667958</v>
      </c>
      <c r="F49" s="1">
        <f t="shared" si="6"/>
        <v>0.82650852047815038</v>
      </c>
      <c r="G49" s="1">
        <f t="shared" si="7"/>
        <v>5.1913095585325228</v>
      </c>
    </row>
    <row r="50" spans="1:7" x14ac:dyDescent="0.25">
      <c r="A50" s="2" t="s">
        <v>74</v>
      </c>
      <c r="B50" s="2">
        <v>1.772</v>
      </c>
      <c r="C50" s="2">
        <v>1.044</v>
      </c>
      <c r="D50" s="1">
        <f t="shared" si="4"/>
        <v>1.6973180076628351</v>
      </c>
      <c r="E50" s="1">
        <f t="shared" si="5"/>
        <v>5.8118458781762028</v>
      </c>
      <c r="F50" s="1">
        <f t="shared" si="6"/>
        <v>1.2189920352519641</v>
      </c>
      <c r="G50" s="1">
        <f t="shared" si="7"/>
        <v>4.7677472125360536</v>
      </c>
    </row>
    <row r="51" spans="1:7" x14ac:dyDescent="0.25">
      <c r="A51" s="2" t="s">
        <v>74</v>
      </c>
      <c r="B51" s="2">
        <v>1.5109999999999999</v>
      </c>
      <c r="C51" s="2">
        <v>1.024</v>
      </c>
      <c r="D51" s="1">
        <f t="shared" si="4"/>
        <v>1.4755859374999998</v>
      </c>
      <c r="E51" s="1">
        <f t="shared" si="5"/>
        <v>4.8608732155639576</v>
      </c>
      <c r="F51" s="1">
        <f t="shared" si="6"/>
        <v>0.963278591006831</v>
      </c>
      <c r="G51" s="1">
        <f t="shared" si="7"/>
        <v>5.0461759048161872</v>
      </c>
    </row>
    <row r="52" spans="1:7" x14ac:dyDescent="0.25">
      <c r="A52" s="2" t="s">
        <v>74</v>
      </c>
      <c r="B52" s="2">
        <v>1.6259999999999999</v>
      </c>
      <c r="C52" s="2">
        <v>1.05</v>
      </c>
      <c r="D52" s="1">
        <f t="shared" si="4"/>
        <v>1.5485714285714285</v>
      </c>
      <c r="E52" s="1">
        <f t="shared" si="5"/>
        <v>5.3636411374738531</v>
      </c>
      <c r="F52" s="1">
        <f t="shared" si="6"/>
        <v>1.1048902822858961</v>
      </c>
      <c r="G52" s="1">
        <f t="shared" si="7"/>
        <v>4.8544558889386478</v>
      </c>
    </row>
    <row r="53" spans="1:7" x14ac:dyDescent="0.25">
      <c r="A53" s="2" t="s">
        <v>74</v>
      </c>
      <c r="B53" s="2">
        <v>1.0840000000000001</v>
      </c>
      <c r="C53" s="2">
        <v>0.97099999999999997</v>
      </c>
      <c r="D53" s="1">
        <f t="shared" si="4"/>
        <v>1.1163748712667354</v>
      </c>
      <c r="E53" s="1">
        <f t="shared" si="5"/>
        <v>3.306727329833087</v>
      </c>
      <c r="F53" s="1">
        <f t="shared" si="6"/>
        <v>0.56303108342621022</v>
      </c>
      <c r="G53" s="1">
        <f t="shared" si="7"/>
        <v>5.8730813043405625</v>
      </c>
    </row>
    <row r="54" spans="1:7" x14ac:dyDescent="0.25">
      <c r="A54" s="2" t="s">
        <v>74</v>
      </c>
      <c r="B54" s="2">
        <v>1.7290000000000001</v>
      </c>
      <c r="C54" s="2">
        <v>1.0209999999999999</v>
      </c>
      <c r="D54" s="1">
        <f t="shared" si="4"/>
        <v>1.6934378060724782</v>
      </c>
      <c r="E54" s="1">
        <f t="shared" si="5"/>
        <v>5.5458817857159435</v>
      </c>
      <c r="F54" s="1">
        <f t="shared" si="6"/>
        <v>1.1369447914593098</v>
      </c>
      <c r="G54" s="1">
        <f t="shared" si="7"/>
        <v>4.8778813425035379</v>
      </c>
    </row>
    <row r="55" spans="1:7" x14ac:dyDescent="0.25">
      <c r="A55" s="2" t="s">
        <v>74</v>
      </c>
      <c r="B55" s="2">
        <v>1.367</v>
      </c>
      <c r="C55" s="2">
        <v>0.92100000000000004</v>
      </c>
      <c r="D55" s="1">
        <f t="shared" si="4"/>
        <v>1.4842562432138979</v>
      </c>
      <c r="E55" s="1">
        <f t="shared" si="5"/>
        <v>3.9552871420181246</v>
      </c>
      <c r="F55" s="1">
        <f t="shared" si="6"/>
        <v>0.70617933892951978</v>
      </c>
      <c r="G55" s="1">
        <f t="shared" si="7"/>
        <v>5.600966955524143</v>
      </c>
    </row>
    <row r="56" spans="1:7" x14ac:dyDescent="0.25">
      <c r="A56" s="2" t="s">
        <v>74</v>
      </c>
      <c r="B56" s="2">
        <v>1.3440000000000001</v>
      </c>
      <c r="C56" s="2">
        <v>1</v>
      </c>
      <c r="D56" s="1">
        <f t="shared" si="4"/>
        <v>1.3440000000000001</v>
      </c>
      <c r="E56" s="1">
        <f t="shared" si="5"/>
        <v>4.2223005264246822</v>
      </c>
      <c r="F56" s="1">
        <f t="shared" si="6"/>
        <v>0.79377574380702109</v>
      </c>
      <c r="G56" s="1">
        <f t="shared" si="7"/>
        <v>5.319261213720317</v>
      </c>
    </row>
    <row r="57" spans="1:7" x14ac:dyDescent="0.25">
      <c r="A57" s="2" t="s">
        <v>74</v>
      </c>
      <c r="B57" s="2">
        <v>1.1819999999999999</v>
      </c>
      <c r="C57" s="2">
        <v>1.0089999999999999</v>
      </c>
      <c r="D57" s="1">
        <f t="shared" si="4"/>
        <v>1.1714568880079288</v>
      </c>
      <c r="E57" s="1">
        <f t="shared" si="5"/>
        <v>3.7467827791920234</v>
      </c>
      <c r="F57" s="1">
        <f t="shared" si="6"/>
        <v>0.67619417667847237</v>
      </c>
      <c r="G57" s="1">
        <f t="shared" si="7"/>
        <v>5.5409864627887853</v>
      </c>
    </row>
    <row r="58" spans="1:7" x14ac:dyDescent="0.25">
      <c r="A58" s="2" t="s">
        <v>74</v>
      </c>
      <c r="B58" s="2">
        <v>1.111</v>
      </c>
      <c r="C58" s="2">
        <v>0.96799999999999997</v>
      </c>
      <c r="D58" s="1">
        <f t="shared" si="4"/>
        <v>1.1477272727272727</v>
      </c>
      <c r="E58" s="1">
        <f t="shared" si="5"/>
        <v>3.3786195361178359</v>
      </c>
      <c r="F58" s="1">
        <f t="shared" si="6"/>
        <v>0.58016361209310552</v>
      </c>
      <c r="G58" s="1">
        <f t="shared" si="7"/>
        <v>5.8235633288487421</v>
      </c>
    </row>
    <row r="59" spans="1:7" x14ac:dyDescent="0.25">
      <c r="A59" s="2" t="s">
        <v>74</v>
      </c>
      <c r="B59" s="2">
        <v>1.3759999999999999</v>
      </c>
      <c r="C59" s="2">
        <v>0.95599999999999996</v>
      </c>
      <c r="D59" s="1">
        <f t="shared" si="4"/>
        <v>1.4393305439330544</v>
      </c>
      <c r="E59" s="1">
        <f t="shared" si="5"/>
        <v>4.1326269057206142</v>
      </c>
      <c r="F59" s="1">
        <f t="shared" si="6"/>
        <v>0.75895773213227802</v>
      </c>
      <c r="G59" s="1">
        <f t="shared" si="7"/>
        <v>5.4451344663293355</v>
      </c>
    </row>
    <row r="60" spans="1:7" x14ac:dyDescent="0.25">
      <c r="A60" s="2" t="s">
        <v>74</v>
      </c>
      <c r="B60" s="2">
        <v>2.0529999999999999</v>
      </c>
      <c r="C60" s="2">
        <v>0.92200000000000004</v>
      </c>
      <c r="D60" s="1">
        <f t="shared" si="4"/>
        <v>2.2266811279826464</v>
      </c>
      <c r="E60" s="1">
        <f t="shared" si="5"/>
        <v>5.9466139198298968</v>
      </c>
      <c r="F60" s="1">
        <f t="shared" si="6"/>
        <v>1.1655020524636117</v>
      </c>
      <c r="G60" s="1">
        <f t="shared" si="7"/>
        <v>5.1021908603765045</v>
      </c>
    </row>
    <row r="61" spans="1:7" x14ac:dyDescent="0.25">
      <c r="A61" s="2" t="s">
        <v>74</v>
      </c>
      <c r="B61" s="2">
        <v>1.9339999999999999</v>
      </c>
      <c r="C61" s="2">
        <f>(0.886+0.595)/2</f>
        <v>0.74049999999999994</v>
      </c>
      <c r="D61" s="1">
        <f t="shared" si="4"/>
        <v>2.6117488183659692</v>
      </c>
      <c r="E61" s="1">
        <f t="shared" si="5"/>
        <v>4.4991596622075889</v>
      </c>
      <c r="F61" s="1">
        <f t="shared" si="6"/>
        <v>0.72660434999613399</v>
      </c>
      <c r="G61" s="1">
        <f t="shared" si="7"/>
        <v>6.1920351319552758</v>
      </c>
    </row>
    <row r="62" spans="1:7" x14ac:dyDescent="0.25">
      <c r="A62" s="2" t="s">
        <v>74</v>
      </c>
      <c r="B62" s="2">
        <v>1.7529999999999999</v>
      </c>
      <c r="C62" s="2">
        <v>0.97199999999999998</v>
      </c>
      <c r="D62" s="1">
        <f t="shared" si="4"/>
        <v>1.8034979423868311</v>
      </c>
      <c r="E62" s="1">
        <f t="shared" si="5"/>
        <v>5.3530099879341053</v>
      </c>
      <c r="F62" s="1">
        <f t="shared" si="6"/>
        <v>1.0603631827040241</v>
      </c>
      <c r="G62" s="1">
        <f t="shared" si="7"/>
        <v>5.0482797547567007</v>
      </c>
    </row>
    <row r="63" spans="1:7" x14ac:dyDescent="0.25">
      <c r="A63" s="2" t="s">
        <v>74</v>
      </c>
      <c r="B63" s="2">
        <v>1.135</v>
      </c>
      <c r="C63" s="2">
        <v>0.77700000000000002</v>
      </c>
      <c r="D63" s="1">
        <f t="shared" si="4"/>
        <v>1.4607464607464606</v>
      </c>
      <c r="E63" s="1">
        <f t="shared" si="5"/>
        <v>2.770554853237571</v>
      </c>
      <c r="F63" s="1">
        <f t="shared" si="6"/>
        <v>0.41537085946384561</v>
      </c>
      <c r="G63" s="1">
        <f t="shared" si="7"/>
        <v>6.6700751632258486</v>
      </c>
    </row>
    <row r="64" spans="1:7" x14ac:dyDescent="0.25">
      <c r="A64" s="2" t="s">
        <v>74</v>
      </c>
      <c r="B64" s="2">
        <v>1.38</v>
      </c>
      <c r="C64" s="2">
        <v>0.93500000000000005</v>
      </c>
      <c r="D64" s="1">
        <f t="shared" si="4"/>
        <v>1.4759358288770053</v>
      </c>
      <c r="E64" s="1">
        <f t="shared" si="5"/>
        <v>4.05359700092691</v>
      </c>
      <c r="F64" s="1">
        <f t="shared" si="6"/>
        <v>0.73353338120487011</v>
      </c>
      <c r="G64" s="1">
        <f t="shared" si="7"/>
        <v>5.5261247883070395</v>
      </c>
    </row>
    <row r="65" spans="1:7" x14ac:dyDescent="0.25">
      <c r="A65" s="2" t="s">
        <v>74</v>
      </c>
      <c r="B65" s="2">
        <v>1.829</v>
      </c>
      <c r="C65" s="2">
        <v>0.99199999999999999</v>
      </c>
      <c r="D65" s="1">
        <f t="shared" si="4"/>
        <v>1.84375</v>
      </c>
      <c r="E65" s="1">
        <f t="shared" si="5"/>
        <v>5.7000051797084055</v>
      </c>
      <c r="F65" s="1">
        <f t="shared" si="6"/>
        <v>1.1580349506345438</v>
      </c>
      <c r="G65" s="1">
        <f t="shared" si="7"/>
        <v>4.922135706340379</v>
      </c>
    </row>
    <row r="66" spans="1:7" x14ac:dyDescent="0.25">
      <c r="A66" s="2" t="s">
        <v>74</v>
      </c>
      <c r="B66" s="2">
        <v>1.4770000000000001</v>
      </c>
      <c r="C66" s="2">
        <v>1.0189999999999999</v>
      </c>
      <c r="D66" s="1">
        <f t="shared" ref="D66:D81" si="8">B66/C66</f>
        <v>1.4494602551521101</v>
      </c>
      <c r="E66" s="1">
        <f t="shared" ref="E66:E81" si="9">((4*PI()*(C66/2)^2)+((PI()*C66)*(B66-C66)))</f>
        <v>4.7282948639898148</v>
      </c>
      <c r="F66" s="1">
        <f t="shared" ref="F66:F81" si="10">(((4/3)*PI()*(C66/2)^3)+(PI()*((C66/2)^2)*(B66-C66)))</f>
        <v>0.9275258392787169</v>
      </c>
      <c r="G66" s="1">
        <f t="shared" ref="G66:G81" si="11">E66/F66</f>
        <v>5.0977500181199646</v>
      </c>
    </row>
    <row r="67" spans="1:7" x14ac:dyDescent="0.25">
      <c r="A67" s="2" t="s">
        <v>74</v>
      </c>
      <c r="B67" s="2">
        <f>(1.184+1.248)</f>
        <v>2.4319999999999999</v>
      </c>
      <c r="C67" s="2">
        <f>(1.013+0.917)/2</f>
        <v>0.96499999999999997</v>
      </c>
      <c r="D67" s="1">
        <f t="shared" si="8"/>
        <v>2.5202072538860105</v>
      </c>
      <c r="E67" s="1">
        <f t="shared" si="9"/>
        <v>7.3729409668568131</v>
      </c>
      <c r="F67" s="1">
        <f t="shared" si="10"/>
        <v>1.5434606680725576</v>
      </c>
      <c r="G67" s="1">
        <f t="shared" si="11"/>
        <v>4.7768894403146618</v>
      </c>
    </row>
    <row r="68" spans="1:7" x14ac:dyDescent="0.25">
      <c r="A68" s="2" t="s">
        <v>74</v>
      </c>
      <c r="B68" s="2">
        <v>1.5049999999999999</v>
      </c>
      <c r="C68" s="2">
        <v>0.91400000000000003</v>
      </c>
      <c r="D68" s="1">
        <f t="shared" si="8"/>
        <v>1.6466083150984681</v>
      </c>
      <c r="E68" s="1">
        <f t="shared" si="9"/>
        <v>4.3214806064985112</v>
      </c>
      <c r="F68" s="1">
        <f t="shared" si="10"/>
        <v>0.78756088709285943</v>
      </c>
      <c r="G68" s="1">
        <f t="shared" si="11"/>
        <v>5.487170169725526</v>
      </c>
    </row>
    <row r="69" spans="1:7" x14ac:dyDescent="0.25">
      <c r="A69" s="2" t="s">
        <v>74</v>
      </c>
      <c r="B69" s="2">
        <v>1.4239999999999999</v>
      </c>
      <c r="C69" s="2">
        <v>0.95499999999999996</v>
      </c>
      <c r="D69" s="1">
        <f t="shared" si="8"/>
        <v>1.4910994764397905</v>
      </c>
      <c r="E69" s="1">
        <f t="shared" si="9"/>
        <v>4.2723146814698314</v>
      </c>
      <c r="F69" s="1">
        <f t="shared" si="10"/>
        <v>0.79199208494299134</v>
      </c>
      <c r="G69" s="1">
        <f t="shared" si="11"/>
        <v>5.3943906292666526</v>
      </c>
    </row>
    <row r="70" spans="1:7" x14ac:dyDescent="0.25">
      <c r="A70" s="2" t="s">
        <v>74</v>
      </c>
      <c r="B70" s="2">
        <v>1.474</v>
      </c>
      <c r="C70" s="2">
        <v>1.0109999999999999</v>
      </c>
      <c r="D70" s="1">
        <f t="shared" si="8"/>
        <v>1.4579624134520279</v>
      </c>
      <c r="E70" s="1">
        <f t="shared" si="9"/>
        <v>4.6816453546766592</v>
      </c>
      <c r="F70" s="1">
        <f t="shared" si="10"/>
        <v>0.91275171416524814</v>
      </c>
      <c r="G70" s="1">
        <f t="shared" si="11"/>
        <v>5.1291553683448639</v>
      </c>
    </row>
    <row r="71" spans="1:7" x14ac:dyDescent="0.25">
      <c r="A71" s="2" t="s">
        <v>74</v>
      </c>
      <c r="B71" s="2">
        <v>1.341</v>
      </c>
      <c r="C71" s="2">
        <v>1.056</v>
      </c>
      <c r="D71" s="1">
        <f t="shared" si="8"/>
        <v>1.2698863636363635</v>
      </c>
      <c r="E71" s="1">
        <f t="shared" si="9"/>
        <v>4.4487967903778918</v>
      </c>
      <c r="F71" s="1">
        <f t="shared" si="10"/>
        <v>0.86619168290865478</v>
      </c>
      <c r="G71" s="1">
        <f t="shared" si="11"/>
        <v>5.1360419156172439</v>
      </c>
    </row>
    <row r="72" spans="1:7" x14ac:dyDescent="0.25">
      <c r="A72" s="2" t="s">
        <v>74</v>
      </c>
      <c r="B72" s="2">
        <v>1.625</v>
      </c>
      <c r="C72" s="2">
        <v>1.1220000000000001</v>
      </c>
      <c r="D72" s="1">
        <f t="shared" si="8"/>
        <v>1.4483065953654188</v>
      </c>
      <c r="E72" s="1">
        <f t="shared" si="9"/>
        <v>5.7279088056575915</v>
      </c>
      <c r="F72" s="1">
        <f t="shared" si="10"/>
        <v>1.2368952020945723</v>
      </c>
      <c r="G72" s="1">
        <f t="shared" si="11"/>
        <v>4.6308764040461039</v>
      </c>
    </row>
    <row r="73" spans="1:7" x14ac:dyDescent="0.25">
      <c r="A73" s="2" t="s">
        <v>74</v>
      </c>
      <c r="B73" s="2">
        <v>2.2469999999999999</v>
      </c>
      <c r="C73" s="2">
        <v>0.98899999999999999</v>
      </c>
      <c r="D73" s="1">
        <f t="shared" si="8"/>
        <v>2.2719919110212334</v>
      </c>
      <c r="E73" s="1">
        <f t="shared" si="9"/>
        <v>6.9815079469974863</v>
      </c>
      <c r="F73" s="1">
        <f t="shared" si="10"/>
        <v>1.4729231471705651</v>
      </c>
      <c r="G73" s="1">
        <f t="shared" si="11"/>
        <v>4.7398996752876918</v>
      </c>
    </row>
    <row r="74" spans="1:7" ht="14.25" customHeight="1" x14ac:dyDescent="0.25">
      <c r="A74" s="2" t="s">
        <v>74</v>
      </c>
      <c r="B74" s="2">
        <v>1.8919999999999999</v>
      </c>
      <c r="C74" s="2">
        <v>0.86099999999999999</v>
      </c>
      <c r="D74" s="1">
        <f t="shared" si="8"/>
        <v>2.1974448315911728</v>
      </c>
      <c r="E74" s="1">
        <f t="shared" si="9"/>
        <v>5.1176921318096156</v>
      </c>
      <c r="F74" s="1">
        <f t="shared" si="10"/>
        <v>0.93448260378017522</v>
      </c>
      <c r="G74" s="1">
        <f t="shared" si="11"/>
        <v>5.4764980226571298</v>
      </c>
    </row>
    <row r="75" spans="1:7" ht="14.25" customHeight="1" x14ac:dyDescent="0.25">
      <c r="A75" s="2" t="s">
        <v>74</v>
      </c>
      <c r="B75" s="2">
        <v>2.2949999999999999</v>
      </c>
      <c r="C75" s="2">
        <v>0.98799999999999999</v>
      </c>
      <c r="D75" s="1">
        <f t="shared" si="8"/>
        <v>2.3228744939271255</v>
      </c>
      <c r="E75" s="1">
        <f t="shared" si="9"/>
        <v>7.123435678308712</v>
      </c>
      <c r="F75" s="1">
        <f t="shared" si="10"/>
        <v>1.5070013577576846</v>
      </c>
      <c r="G75" s="1">
        <f t="shared" si="11"/>
        <v>4.7268940015474827</v>
      </c>
    </row>
    <row r="76" spans="1:7" ht="14.25" customHeight="1" x14ac:dyDescent="0.25">
      <c r="A76" s="2" t="s">
        <v>74</v>
      </c>
      <c r="B76" s="2">
        <v>2.2280000000000002</v>
      </c>
      <c r="C76" s="2">
        <v>1.002</v>
      </c>
      <c r="D76" s="1">
        <f t="shared" si="8"/>
        <v>2.223552894211577</v>
      </c>
      <c r="E76" s="1">
        <f t="shared" si="9"/>
        <v>7.0134673690624556</v>
      </c>
      <c r="F76" s="1">
        <f t="shared" si="10"/>
        <v>1.493500248137152</v>
      </c>
      <c r="G76" s="1">
        <f t="shared" si="11"/>
        <v>4.6959934407847452</v>
      </c>
    </row>
    <row r="77" spans="1:7" x14ac:dyDescent="0.25">
      <c r="A77" s="2" t="s">
        <v>74</v>
      </c>
      <c r="B77" s="2">
        <v>1.5389999999999999</v>
      </c>
      <c r="C77" s="2">
        <v>0.94899999999999995</v>
      </c>
      <c r="D77" s="1">
        <f t="shared" si="8"/>
        <v>1.6217070600632244</v>
      </c>
      <c r="E77" s="1">
        <f t="shared" si="9"/>
        <v>4.5883306280870819</v>
      </c>
      <c r="F77" s="1">
        <f t="shared" si="10"/>
        <v>0.86482926737537469</v>
      </c>
      <c r="G77" s="1">
        <f t="shared" si="11"/>
        <v>5.3054756599669295</v>
      </c>
    </row>
    <row r="78" spans="1:7" x14ac:dyDescent="0.25">
      <c r="A78" s="2" t="s">
        <v>74</v>
      </c>
      <c r="B78" s="2">
        <v>1.407</v>
      </c>
      <c r="C78" s="2">
        <v>0.96199999999999997</v>
      </c>
      <c r="D78" s="1">
        <f t="shared" si="8"/>
        <v>1.4625779625779627</v>
      </c>
      <c r="E78" s="1">
        <f t="shared" si="9"/>
        <v>4.2522524707840068</v>
      </c>
      <c r="F78" s="1">
        <f t="shared" si="10"/>
        <v>0.78959271214156868</v>
      </c>
      <c r="G78" s="1">
        <f t="shared" si="11"/>
        <v>5.3853745170099883</v>
      </c>
    </row>
    <row r="79" spans="1:7" x14ac:dyDescent="0.25">
      <c r="A79" s="2" t="s">
        <v>74</v>
      </c>
      <c r="B79" s="2">
        <v>1.5329999999999999</v>
      </c>
      <c r="C79" s="2">
        <v>1.1599999999999999</v>
      </c>
      <c r="D79" s="1">
        <f t="shared" si="8"/>
        <v>1.3215517241379311</v>
      </c>
      <c r="E79" s="1">
        <f t="shared" si="9"/>
        <v>5.5866313840256572</v>
      </c>
      <c r="F79" s="1">
        <f t="shared" si="10"/>
        <v>1.2114814841492993</v>
      </c>
      <c r="G79" s="1">
        <f t="shared" si="11"/>
        <v>4.6114046785853953</v>
      </c>
    </row>
    <row r="80" spans="1:7" x14ac:dyDescent="0.25">
      <c r="A80" s="2" t="s">
        <v>74</v>
      </c>
      <c r="B80" s="2">
        <v>1.2070000000000001</v>
      </c>
      <c r="C80" s="2">
        <v>1.006</v>
      </c>
      <c r="D80" s="1">
        <f t="shared" si="8"/>
        <v>1.1998011928429424</v>
      </c>
      <c r="E80" s="1">
        <f t="shared" si="9"/>
        <v>3.8146537468801776</v>
      </c>
      <c r="F80" s="1">
        <f t="shared" si="10"/>
        <v>0.6928453096782804</v>
      </c>
      <c r="G80" s="1">
        <f t="shared" si="11"/>
        <v>5.505779852434153</v>
      </c>
    </row>
    <row r="81" spans="1:7" s="2" customFormat="1" x14ac:dyDescent="0.25">
      <c r="A81" s="2" t="s">
        <v>74</v>
      </c>
      <c r="B81" s="2">
        <v>1.5309999999999999</v>
      </c>
      <c r="C81" s="2">
        <v>0.92200000000000004</v>
      </c>
      <c r="D81" s="1">
        <f t="shared" si="8"/>
        <v>1.660520607375271</v>
      </c>
      <c r="E81" s="1">
        <f t="shared" si="9"/>
        <v>4.4346156411395876</v>
      </c>
      <c r="F81" s="1">
        <f t="shared" si="10"/>
        <v>0.81698644922549524</v>
      </c>
      <c r="G81" s="1">
        <f t="shared" si="11"/>
        <v>5.4280161505048365</v>
      </c>
    </row>
    <row r="82" spans="1:7" s="2" customFormat="1" x14ac:dyDescent="0.25">
      <c r="D82" s="1"/>
      <c r="E82" s="1"/>
      <c r="F82" s="1"/>
      <c r="G82" s="1"/>
    </row>
    <row r="83" spans="1:7" s="2" customFormat="1" x14ac:dyDescent="0.25">
      <c r="D83" s="1"/>
      <c r="E83" s="1"/>
      <c r="F83" s="1"/>
      <c r="G83" s="1"/>
    </row>
    <row r="84" spans="1:7" s="2" customFormat="1" x14ac:dyDescent="0.25">
      <c r="D84" s="1"/>
      <c r="E84" s="1"/>
      <c r="F84" s="1"/>
      <c r="G84" s="1"/>
    </row>
    <row r="85" spans="1:7" s="2" customFormat="1" x14ac:dyDescent="0.25">
      <c r="D85" s="1"/>
      <c r="E85" s="1"/>
      <c r="F85" s="1"/>
      <c r="G85" s="1"/>
    </row>
    <row r="86" spans="1:7" s="2" customFormat="1" x14ac:dyDescent="0.25">
      <c r="D86" s="1"/>
      <c r="E86" s="1"/>
      <c r="F86" s="1"/>
      <c r="G86" s="1"/>
    </row>
    <row r="87" spans="1:7" s="2" customFormat="1" x14ac:dyDescent="0.25"/>
    <row r="88" spans="1:7" s="2" customFormat="1" x14ac:dyDescent="0.25"/>
    <row r="89" spans="1:7" s="2" customFormat="1" x14ac:dyDescent="0.25"/>
    <row r="90" spans="1:7" s="2" customFormat="1" x14ac:dyDescent="0.25"/>
    <row r="91" spans="1:7" s="2" customFormat="1" x14ac:dyDescent="0.25"/>
    <row r="92" spans="1:7" s="2" customFormat="1" x14ac:dyDescent="0.25"/>
    <row r="93" spans="1:7" s="2" customFormat="1" x14ac:dyDescent="0.25"/>
    <row r="94" spans="1:7" s="2" customFormat="1" x14ac:dyDescent="0.25"/>
    <row r="95" spans="1:7" s="2" customFormat="1" x14ac:dyDescent="0.25"/>
    <row r="96" spans="1:7" x14ac:dyDescent="0.25">
      <c r="D96" s="2"/>
    </row>
    <row r="97" spans="1:7" x14ac:dyDescent="0.25">
      <c r="D97" s="2"/>
    </row>
    <row r="98" spans="1:7" x14ac:dyDescent="0.25">
      <c r="D98" s="2"/>
    </row>
    <row r="99" spans="1:7" x14ac:dyDescent="0.25">
      <c r="D99" s="2"/>
    </row>
    <row r="100" spans="1:7" x14ac:dyDescent="0.25">
      <c r="D100" s="2"/>
    </row>
    <row r="105" spans="1:7" x14ac:dyDescent="0.25">
      <c r="A105" s="2" t="s">
        <v>7</v>
      </c>
      <c r="B105" s="2">
        <f t="shared" ref="B105:G105" si="12">COUNT(B1:B96)</f>
        <v>80</v>
      </c>
      <c r="C105" s="2">
        <f t="shared" si="12"/>
        <v>80</v>
      </c>
      <c r="D105" s="2">
        <f t="shared" si="12"/>
        <v>80</v>
      </c>
      <c r="E105" s="2">
        <f t="shared" si="12"/>
        <v>80</v>
      </c>
      <c r="F105" s="2">
        <f t="shared" si="12"/>
        <v>80</v>
      </c>
      <c r="G105" s="2">
        <f t="shared" si="12"/>
        <v>80</v>
      </c>
    </row>
    <row r="106" spans="1:7" x14ac:dyDescent="0.25">
      <c r="A106" s="2" t="s">
        <v>8</v>
      </c>
      <c r="B106" s="2">
        <f t="shared" ref="B106:G106" si="13">AVERAGE(B2:B100)</f>
        <v>1.5702500000000001</v>
      </c>
      <c r="C106" s="2">
        <f t="shared" si="13"/>
        <v>0.96769374999999958</v>
      </c>
      <c r="D106" s="1">
        <f t="shared" si="13"/>
        <v>1.6353640118411572</v>
      </c>
      <c r="E106" s="1">
        <f t="shared" si="13"/>
        <v>4.7794059846497827</v>
      </c>
      <c r="F106" s="1">
        <f t="shared" si="13"/>
        <v>0.92428223005790588</v>
      </c>
      <c r="G106" s="1">
        <f t="shared" si="13"/>
        <v>5.3213541869296836</v>
      </c>
    </row>
    <row r="107" spans="1:7" x14ac:dyDescent="0.25">
      <c r="A107" s="2" t="s">
        <v>9</v>
      </c>
      <c r="B107" s="2">
        <f t="shared" ref="B107:G107" si="14">_xlfn.STDEV.S(B2:B100)</f>
        <v>0.35969602145158786</v>
      </c>
      <c r="C107" s="2">
        <f t="shared" si="14"/>
        <v>8.8800284159298457E-2</v>
      </c>
      <c r="D107" s="1">
        <f t="shared" si="14"/>
        <v>0.41245058361000003</v>
      </c>
      <c r="E107" s="1">
        <f t="shared" si="14"/>
        <v>1.1839011661584706</v>
      </c>
      <c r="F107" s="1">
        <f t="shared" si="14"/>
        <v>0.30436563852503751</v>
      </c>
      <c r="G107" s="1">
        <f t="shared" si="14"/>
        <v>0.51524951059350799</v>
      </c>
    </row>
    <row r="112" spans="1:7" s="2" customFormat="1" x14ac:dyDescent="0.25">
      <c r="D112" s="1"/>
      <c r="E112" s="1"/>
    </row>
    <row r="113" spans="4:5" s="2" customFormat="1" x14ac:dyDescent="0.25">
      <c r="D113" s="1"/>
      <c r="E113" s="1"/>
    </row>
    <row r="114" spans="4:5" s="2" customFormat="1" x14ac:dyDescent="0.25">
      <c r="D114" s="1"/>
      <c r="E114" s="1"/>
    </row>
    <row r="115" spans="4:5" s="2" customFormat="1" x14ac:dyDescent="0.25">
      <c r="D115" s="1"/>
      <c r="E115" s="1"/>
    </row>
    <row r="116" spans="4:5" s="2" customFormat="1" x14ac:dyDescent="0.25">
      <c r="D116" s="1"/>
      <c r="E116" s="1"/>
    </row>
    <row r="117" spans="4:5" s="2" customFormat="1" x14ac:dyDescent="0.25">
      <c r="D117" s="1"/>
      <c r="E117" s="1"/>
    </row>
    <row r="118" spans="4:5" s="2" customFormat="1" x14ac:dyDescent="0.25">
      <c r="D118" s="1"/>
      <c r="E118" s="1"/>
    </row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  <row r="122" spans="4:5" s="2" customFormat="1" x14ac:dyDescent="0.25">
      <c r="D122" s="1"/>
      <c r="E122" s="1"/>
    </row>
    <row r="123" spans="4:5" s="2" customFormat="1" x14ac:dyDescent="0.25">
      <c r="D123" s="1"/>
      <c r="E123" s="1"/>
    </row>
    <row r="124" spans="4:5" s="2" customFormat="1" x14ac:dyDescent="0.25">
      <c r="D124" s="1"/>
      <c r="E124" s="1"/>
    </row>
    <row r="125" spans="4:5" s="2" customFormat="1" x14ac:dyDescent="0.25">
      <c r="D125" s="1"/>
      <c r="E125" s="1"/>
    </row>
    <row r="126" spans="4:5" s="2" customFormat="1" x14ac:dyDescent="0.25">
      <c r="D126" s="1"/>
      <c r="E126" s="1"/>
    </row>
    <row r="127" spans="4:5" s="2" customFormat="1" x14ac:dyDescent="0.25">
      <c r="D127" s="1"/>
      <c r="E127" s="1"/>
    </row>
    <row r="128" spans="4:5" s="2" customFormat="1" x14ac:dyDescent="0.25">
      <c r="D128" s="1"/>
      <c r="E128" s="1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workbookViewId="0">
      <pane ySplit="1" topLeftCell="A83" activePane="bottomLeft" state="frozen"/>
      <selection pane="bottomLeft" activeCell="D16" sqref="D1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74</v>
      </c>
      <c r="B2" s="2">
        <v>2.11</v>
      </c>
      <c r="C2" s="2">
        <v>1.014</v>
      </c>
      <c r="D2" s="1">
        <f t="shared" ref="D2:D33" si="0">B2/C2</f>
        <v>2.0808678500986191</v>
      </c>
      <c r="E2" s="1">
        <f t="shared" ref="E2:E33" si="1">((4*PI()*(C2/2)^2)+((PI()*C2)*(B2-C2)))</f>
        <v>6.7215631460615057</v>
      </c>
      <c r="F2" s="1">
        <f t="shared" ref="F2:F33" si="2">(((4/3)*PI()*(C2/2)^3)+(PI()*((C2/2)^2)*(B2-C2)))</f>
        <v>1.4309666390223321</v>
      </c>
      <c r="G2" s="1">
        <f t="shared" ref="G2:G33" si="3">E2/F2</f>
        <v>4.6972186232474469</v>
      </c>
    </row>
    <row r="3" spans="1:15" x14ac:dyDescent="0.25">
      <c r="A3" s="2" t="s">
        <v>74</v>
      </c>
      <c r="B3" s="2">
        <v>1.853</v>
      </c>
      <c r="C3" s="2">
        <v>1.06</v>
      </c>
      <c r="D3" s="1">
        <f t="shared" si="0"/>
        <v>1.7481132075471697</v>
      </c>
      <c r="E3" s="1">
        <f t="shared" si="1"/>
        <v>6.1706534583280002</v>
      </c>
      <c r="F3" s="1">
        <f t="shared" si="2"/>
        <v>1.3234159067979283</v>
      </c>
      <c r="G3" s="1">
        <f t="shared" si="3"/>
        <v>4.6626713693189679</v>
      </c>
    </row>
    <row r="4" spans="1:15" x14ac:dyDescent="0.25">
      <c r="A4" s="2" t="s">
        <v>74</v>
      </c>
      <c r="B4" s="2">
        <v>1.3029999999999999</v>
      </c>
      <c r="C4" s="2">
        <v>0.94399999999999995</v>
      </c>
      <c r="D4" s="1">
        <f t="shared" si="0"/>
        <v>1.3802966101694916</v>
      </c>
      <c r="E4" s="1">
        <f t="shared" si="1"/>
        <v>3.8642594948803599</v>
      </c>
      <c r="F4" s="1">
        <f t="shared" si="2"/>
        <v>0.69173111766374595</v>
      </c>
      <c r="G4" s="1">
        <f t="shared" si="3"/>
        <v>5.5863606482407757</v>
      </c>
    </row>
    <row r="5" spans="1:15" x14ac:dyDescent="0.25">
      <c r="A5" s="2" t="s">
        <v>74</v>
      </c>
      <c r="B5" s="2">
        <v>1.502</v>
      </c>
      <c r="C5" s="2">
        <v>1.095</v>
      </c>
      <c r="D5" s="1">
        <f t="shared" si="0"/>
        <v>1.371689497716895</v>
      </c>
      <c r="E5" s="1">
        <f t="shared" si="1"/>
        <v>5.1669460214325973</v>
      </c>
      <c r="F5" s="1">
        <f t="shared" si="2"/>
        <v>1.07072658137049</v>
      </c>
      <c r="G5" s="1">
        <f t="shared" si="3"/>
        <v>4.8256446709477405</v>
      </c>
    </row>
    <row r="6" spans="1:15" x14ac:dyDescent="0.25">
      <c r="A6" s="2" t="s">
        <v>74</v>
      </c>
      <c r="B6" s="2">
        <v>1.272</v>
      </c>
      <c r="C6" s="2">
        <v>0.93200000000000005</v>
      </c>
      <c r="D6" s="1">
        <f t="shared" si="0"/>
        <v>1.3648068669527897</v>
      </c>
      <c r="E6" s="1">
        <f t="shared" si="1"/>
        <v>3.7243706572013142</v>
      </c>
      <c r="F6" s="1">
        <f t="shared" si="2"/>
        <v>0.65583668743733792</v>
      </c>
      <c r="G6" s="1">
        <f t="shared" si="3"/>
        <v>5.6788080455733274</v>
      </c>
    </row>
    <row r="7" spans="1:15" x14ac:dyDescent="0.25">
      <c r="A7" s="2" t="s">
        <v>74</v>
      </c>
      <c r="B7" s="2">
        <v>2.117</v>
      </c>
      <c r="C7" s="2">
        <v>0.92700000000000005</v>
      </c>
      <c r="D7" s="1">
        <f t="shared" si="0"/>
        <v>2.2837108953613807</v>
      </c>
      <c r="E7" s="1">
        <f t="shared" si="1"/>
        <v>6.1652467773711717</v>
      </c>
      <c r="F7" s="1">
        <f t="shared" si="2"/>
        <v>1.2202470763843318</v>
      </c>
      <c r="G7" s="1">
        <f t="shared" si="3"/>
        <v>5.0524577331003995</v>
      </c>
    </row>
    <row r="8" spans="1:15" x14ac:dyDescent="0.25">
      <c r="A8" s="2" t="s">
        <v>74</v>
      </c>
      <c r="B8" s="2">
        <v>1.4359999999999999</v>
      </c>
      <c r="C8" s="2">
        <v>0.88800000000000001</v>
      </c>
      <c r="D8" s="1">
        <f t="shared" si="0"/>
        <v>1.617117117117117</v>
      </c>
      <c r="E8" s="1">
        <f t="shared" si="1"/>
        <v>4.0060584208927894</v>
      </c>
      <c r="F8" s="1">
        <f t="shared" si="2"/>
        <v>0.70602595066820828</v>
      </c>
      <c r="G8" s="1">
        <f t="shared" si="3"/>
        <v>5.6740951477793589</v>
      </c>
    </row>
    <row r="9" spans="1:15" x14ac:dyDescent="0.25">
      <c r="A9" s="2" t="s">
        <v>74</v>
      </c>
      <c r="B9" s="2">
        <v>1.1479999999999999</v>
      </c>
      <c r="C9" s="2">
        <v>0.996</v>
      </c>
      <c r="D9" s="1">
        <f t="shared" si="0"/>
        <v>1.1526104417670682</v>
      </c>
      <c r="E9" s="1">
        <f t="shared" si="1"/>
        <v>3.5921221728557979</v>
      </c>
      <c r="F9" s="1">
        <f t="shared" si="2"/>
        <v>0.63576807628008047</v>
      </c>
      <c r="G9" s="1">
        <f t="shared" si="3"/>
        <v>5.6500511851326882</v>
      </c>
    </row>
    <row r="10" spans="1:15" x14ac:dyDescent="0.25">
      <c r="A10" s="2" t="s">
        <v>74</v>
      </c>
      <c r="B10" s="2">
        <v>1.3879999999999999</v>
      </c>
      <c r="C10" s="2">
        <v>0.86</v>
      </c>
      <c r="D10" s="1">
        <f t="shared" si="0"/>
        <v>1.613953488372093</v>
      </c>
      <c r="E10" s="1">
        <f t="shared" si="1"/>
        <v>3.7500563187370641</v>
      </c>
      <c r="F10" s="1">
        <f t="shared" si="2"/>
        <v>0.63974303712249292</v>
      </c>
      <c r="G10" s="1">
        <f t="shared" si="3"/>
        <v>5.8618165437243093</v>
      </c>
    </row>
    <row r="11" spans="1:15" x14ac:dyDescent="0.25">
      <c r="A11" s="2" t="s">
        <v>74</v>
      </c>
      <c r="B11" s="2">
        <v>1.958</v>
      </c>
      <c r="C11" s="2">
        <v>0.94699999999999995</v>
      </c>
      <c r="D11" s="1">
        <f t="shared" si="0"/>
        <v>2.067581837381204</v>
      </c>
      <c r="E11" s="1">
        <f t="shared" si="1"/>
        <v>5.8252227796951868</v>
      </c>
      <c r="F11" s="1">
        <f t="shared" si="2"/>
        <v>1.1567810004202248</v>
      </c>
      <c r="G11" s="1">
        <f t="shared" si="3"/>
        <v>5.0357178909223554</v>
      </c>
    </row>
    <row r="12" spans="1:15" x14ac:dyDescent="0.25">
      <c r="A12" s="2" t="s">
        <v>74</v>
      </c>
      <c r="B12" s="2">
        <v>1.1399999999999999</v>
      </c>
      <c r="C12" s="2">
        <v>0.95599999999999996</v>
      </c>
      <c r="D12" s="1">
        <f t="shared" si="0"/>
        <v>1.1924686192468619</v>
      </c>
      <c r="E12" s="1">
        <f t="shared" si="1"/>
        <v>3.4238333375882997</v>
      </c>
      <c r="F12" s="1">
        <f t="shared" si="2"/>
        <v>0.58955606934865479</v>
      </c>
      <c r="G12" s="1">
        <f t="shared" si="3"/>
        <v>5.8074770417866652</v>
      </c>
    </row>
    <row r="13" spans="1:15" x14ac:dyDescent="0.25">
      <c r="A13" s="2" t="s">
        <v>74</v>
      </c>
      <c r="B13" s="2">
        <v>1.48</v>
      </c>
      <c r="C13" s="2">
        <v>0.97499999999999998</v>
      </c>
      <c r="D13" s="1">
        <f t="shared" si="0"/>
        <v>1.5179487179487179</v>
      </c>
      <c r="E13" s="1">
        <f t="shared" si="1"/>
        <v>4.5333181991300711</v>
      </c>
      <c r="F13" s="1">
        <f t="shared" si="2"/>
        <v>0.86234509408705251</v>
      </c>
      <c r="G13" s="1">
        <f t="shared" si="3"/>
        <v>5.2569652569652572</v>
      </c>
    </row>
    <row r="14" spans="1:15" x14ac:dyDescent="0.25">
      <c r="A14" s="2" t="s">
        <v>74</v>
      </c>
      <c r="B14" s="2">
        <v>1.1990000000000001</v>
      </c>
      <c r="C14" s="2">
        <v>0.89200000000000002</v>
      </c>
      <c r="D14" s="1">
        <f t="shared" si="0"/>
        <v>1.344170403587444</v>
      </c>
      <c r="E14" s="1">
        <f t="shared" si="1"/>
        <v>3.359958475755513</v>
      </c>
      <c r="F14" s="1">
        <f t="shared" si="2"/>
        <v>0.56346326159378979</v>
      </c>
      <c r="G14" s="1">
        <f t="shared" si="3"/>
        <v>5.9630480011272926</v>
      </c>
    </row>
    <row r="15" spans="1:15" x14ac:dyDescent="0.25">
      <c r="A15" s="2" t="s">
        <v>74</v>
      </c>
      <c r="B15" s="2">
        <v>1.0980000000000001</v>
      </c>
      <c r="C15" s="2">
        <v>1.036</v>
      </c>
      <c r="D15" s="1">
        <f t="shared" si="0"/>
        <v>1.0598455598455598</v>
      </c>
      <c r="E15" s="1">
        <f t="shared" si="1"/>
        <v>3.5736496080526905</v>
      </c>
      <c r="F15" s="1">
        <f t="shared" si="2"/>
        <v>0.63447143627218905</v>
      </c>
      <c r="G15" s="1">
        <f t="shared" si="3"/>
        <v>5.6324830461234354</v>
      </c>
    </row>
    <row r="16" spans="1:15" x14ac:dyDescent="0.25">
      <c r="A16" s="2" t="s">
        <v>74</v>
      </c>
      <c r="B16" s="2">
        <v>1.988</v>
      </c>
      <c r="C16" s="2">
        <v>0.84899999999999998</v>
      </c>
      <c r="D16" s="1">
        <f t="shared" si="0"/>
        <v>2.341578327444052</v>
      </c>
      <c r="E16" s="1">
        <f t="shared" si="1"/>
        <v>5.3024177798406953</v>
      </c>
      <c r="F16" s="1">
        <f t="shared" si="2"/>
        <v>0.96522740758545011</v>
      </c>
      <c r="G16" s="1">
        <f t="shared" si="3"/>
        <v>5.4934388913643444</v>
      </c>
    </row>
    <row r="17" spans="1:7" x14ac:dyDescent="0.25">
      <c r="A17" s="2" t="s">
        <v>74</v>
      </c>
      <c r="B17" s="2">
        <v>1.089</v>
      </c>
      <c r="C17" s="2">
        <v>0.93799999999999994</v>
      </c>
      <c r="D17" s="1">
        <f t="shared" si="0"/>
        <v>1.1609808102345416</v>
      </c>
      <c r="E17" s="1">
        <f t="shared" si="1"/>
        <v>3.2090803469742086</v>
      </c>
      <c r="F17" s="1">
        <f t="shared" si="2"/>
        <v>0.53646796328133983</v>
      </c>
      <c r="G17" s="1">
        <f t="shared" si="3"/>
        <v>5.9818676353862177</v>
      </c>
    </row>
    <row r="18" spans="1:7" x14ac:dyDescent="0.25">
      <c r="A18" s="2" t="s">
        <v>74</v>
      </c>
      <c r="B18" s="2">
        <v>1.425</v>
      </c>
      <c r="C18" s="2">
        <v>0.85499999999999998</v>
      </c>
      <c r="D18" s="1">
        <f t="shared" si="0"/>
        <v>1.6666666666666667</v>
      </c>
      <c r="E18" s="1">
        <f t="shared" si="1"/>
        <v>3.8276379493174639</v>
      </c>
      <c r="F18" s="1">
        <f t="shared" si="2"/>
        <v>0.65452608933328627</v>
      </c>
      <c r="G18" s="1">
        <f t="shared" si="3"/>
        <v>5.84795321637427</v>
      </c>
    </row>
    <row r="19" spans="1:7" x14ac:dyDescent="0.25">
      <c r="A19" s="2" t="s">
        <v>74</v>
      </c>
      <c r="B19" s="2">
        <v>1.1279999999999999</v>
      </c>
      <c r="C19" s="2">
        <v>0.86099999999999999</v>
      </c>
      <c r="D19" s="1">
        <f t="shared" si="0"/>
        <v>1.3101045296167246</v>
      </c>
      <c r="E19" s="1">
        <f t="shared" si="1"/>
        <v>3.0511399179076353</v>
      </c>
      <c r="F19" s="1">
        <f t="shared" si="2"/>
        <v>0.48965723973777409</v>
      </c>
      <c r="G19" s="1">
        <f t="shared" si="3"/>
        <v>6.231174932778714</v>
      </c>
    </row>
    <row r="20" spans="1:7" x14ac:dyDescent="0.25">
      <c r="A20" s="2" t="s">
        <v>74</v>
      </c>
      <c r="B20" s="2">
        <v>1.109</v>
      </c>
      <c r="C20" s="2">
        <v>0.93100000000000005</v>
      </c>
      <c r="D20" s="1">
        <f t="shared" si="0"/>
        <v>1.1911922663802361</v>
      </c>
      <c r="E20" s="1">
        <f t="shared" si="1"/>
        <v>3.2436284413857361</v>
      </c>
      <c r="F20" s="1">
        <f t="shared" si="2"/>
        <v>0.54369432800695583</v>
      </c>
      <c r="G20" s="1">
        <f t="shared" si="3"/>
        <v>5.9659045060779787</v>
      </c>
    </row>
    <row r="21" spans="1:7" x14ac:dyDescent="0.25">
      <c r="A21" s="2" t="s">
        <v>74</v>
      </c>
      <c r="B21" s="2">
        <v>2.4870000000000001</v>
      </c>
      <c r="C21" s="2">
        <v>0.88600000000000001</v>
      </c>
      <c r="D21" s="1">
        <f t="shared" si="0"/>
        <v>2.8069977426636568</v>
      </c>
      <c r="E21" s="1">
        <f t="shared" si="1"/>
        <v>6.9224428635173449</v>
      </c>
      <c r="F21" s="1">
        <f t="shared" si="2"/>
        <v>1.3512379298779358</v>
      </c>
      <c r="G21" s="1">
        <f t="shared" si="3"/>
        <v>5.1230377052416554</v>
      </c>
    </row>
    <row r="22" spans="1:7" x14ac:dyDescent="0.25">
      <c r="A22" s="2" t="s">
        <v>74</v>
      </c>
      <c r="B22" s="2">
        <v>1.081</v>
      </c>
      <c r="C22" s="2">
        <v>0.97699999999999998</v>
      </c>
      <c r="D22" s="1">
        <f t="shared" si="0"/>
        <v>1.1064483111566019</v>
      </c>
      <c r="E22" s="1">
        <f t="shared" si="1"/>
        <v>3.3179522403843635</v>
      </c>
      <c r="F22" s="1">
        <f t="shared" si="2"/>
        <v>0.56626231435758667</v>
      </c>
      <c r="G22" s="1">
        <f t="shared" si="3"/>
        <v>5.8593908799113965</v>
      </c>
    </row>
    <row r="23" spans="1:7" x14ac:dyDescent="0.25">
      <c r="A23" s="2" t="s">
        <v>74</v>
      </c>
      <c r="B23" s="2">
        <v>1.3120000000000001</v>
      </c>
      <c r="C23" s="2">
        <v>0.93300000000000005</v>
      </c>
      <c r="D23" s="1">
        <f t="shared" si="0"/>
        <v>1.4062165058949625</v>
      </c>
      <c r="E23" s="1">
        <f t="shared" si="1"/>
        <v>3.8456110008886517</v>
      </c>
      <c r="F23" s="1">
        <f t="shared" si="2"/>
        <v>0.68436414231953913</v>
      </c>
      <c r="G23" s="1">
        <f t="shared" si="3"/>
        <v>5.6192467768030463</v>
      </c>
    </row>
    <row r="24" spans="1:7" x14ac:dyDescent="0.25">
      <c r="A24" s="2" t="s">
        <v>74</v>
      </c>
      <c r="B24" s="2">
        <v>1.681</v>
      </c>
      <c r="C24" s="2">
        <v>0.997</v>
      </c>
      <c r="D24" s="1">
        <f t="shared" si="0"/>
        <v>1.6860581745235708</v>
      </c>
      <c r="E24" s="1">
        <f t="shared" si="1"/>
        <v>5.2651741989323888</v>
      </c>
      <c r="F24" s="1">
        <f t="shared" si="2"/>
        <v>1.0528944142600536</v>
      </c>
      <c r="G24" s="1">
        <f t="shared" si="3"/>
        <v>5.0006668547411888</v>
      </c>
    </row>
    <row r="25" spans="1:7" x14ac:dyDescent="0.25">
      <c r="A25" s="2" t="s">
        <v>74</v>
      </c>
      <c r="B25" s="2">
        <v>1.165</v>
      </c>
      <c r="C25" s="2">
        <v>0.878</v>
      </c>
      <c r="D25" s="1">
        <f t="shared" si="0"/>
        <v>1.326879271070615</v>
      </c>
      <c r="E25" s="1">
        <f t="shared" si="1"/>
        <v>3.2134408775773915</v>
      </c>
      <c r="F25" s="1">
        <f t="shared" si="2"/>
        <v>0.52815498239430547</v>
      </c>
      <c r="G25" s="1">
        <f t="shared" si="3"/>
        <v>6.0842763671560478</v>
      </c>
    </row>
    <row r="26" spans="1:7" x14ac:dyDescent="0.25">
      <c r="A26" s="2" t="s">
        <v>74</v>
      </c>
      <c r="B26" s="2">
        <v>1.1919999999999999</v>
      </c>
      <c r="C26" s="2">
        <v>1.022</v>
      </c>
      <c r="D26" s="1">
        <f t="shared" si="0"/>
        <v>1.1663405088062622</v>
      </c>
      <c r="E26" s="1">
        <f t="shared" si="1"/>
        <v>3.827163568826772</v>
      </c>
      <c r="F26" s="1">
        <f t="shared" si="2"/>
        <v>0.69837922409038122</v>
      </c>
      <c r="G26" s="1">
        <f t="shared" si="3"/>
        <v>5.4800650374609043</v>
      </c>
    </row>
    <row r="27" spans="1:7" x14ac:dyDescent="0.25">
      <c r="A27" s="2" t="s">
        <v>74</v>
      </c>
      <c r="B27" s="2">
        <v>1.83</v>
      </c>
      <c r="C27" s="2">
        <v>0.94899999999999995</v>
      </c>
      <c r="D27" s="1">
        <f t="shared" si="0"/>
        <v>1.9283456269757642</v>
      </c>
      <c r="E27" s="1">
        <f t="shared" si="1"/>
        <v>5.4559097137097856</v>
      </c>
      <c r="F27" s="1">
        <f t="shared" si="2"/>
        <v>1.0706624054393612</v>
      </c>
      <c r="G27" s="1">
        <f t="shared" si="3"/>
        <v>5.0958263650537701</v>
      </c>
    </row>
    <row r="28" spans="1:7" x14ac:dyDescent="0.25">
      <c r="A28" s="2" t="s">
        <v>74</v>
      </c>
      <c r="B28" s="2">
        <v>1.34</v>
      </c>
      <c r="C28" s="2">
        <v>1.0169999999999999</v>
      </c>
      <c r="D28" s="1">
        <f t="shared" si="0"/>
        <v>1.3176007866273356</v>
      </c>
      <c r="E28" s="1">
        <f t="shared" si="1"/>
        <v>4.2812996364590985</v>
      </c>
      <c r="F28" s="1">
        <f t="shared" si="2"/>
        <v>0.81314100970320546</v>
      </c>
      <c r="G28" s="1">
        <f t="shared" si="3"/>
        <v>5.2651380085008412</v>
      </c>
    </row>
    <row r="29" spans="1:7" x14ac:dyDescent="0.25">
      <c r="A29" s="2" t="s">
        <v>74</v>
      </c>
      <c r="B29" s="2">
        <v>2.3039999999999998</v>
      </c>
      <c r="C29" s="2">
        <v>1.0109999999999999</v>
      </c>
      <c r="D29" s="1">
        <f t="shared" si="0"/>
        <v>2.2789317507418398</v>
      </c>
      <c r="E29" s="1">
        <f t="shared" si="1"/>
        <v>7.3178499980834619</v>
      </c>
      <c r="F29" s="1">
        <f t="shared" si="2"/>
        <v>1.5790524377863173</v>
      </c>
      <c r="G29" s="1">
        <f t="shared" si="3"/>
        <v>4.6343299455858462</v>
      </c>
    </row>
    <row r="30" spans="1:7" x14ac:dyDescent="0.25">
      <c r="A30" s="2" t="s">
        <v>74</v>
      </c>
      <c r="B30" s="2">
        <v>1.6020000000000001</v>
      </c>
      <c r="C30" s="2">
        <v>0.90400000000000003</v>
      </c>
      <c r="D30" s="1">
        <f t="shared" si="0"/>
        <v>1.7721238938053099</v>
      </c>
      <c r="E30" s="1">
        <f t="shared" si="1"/>
        <v>4.5496796136699675</v>
      </c>
      <c r="F30" s="1">
        <f t="shared" si="2"/>
        <v>0.83481982244571129</v>
      </c>
      <c r="G30" s="1">
        <f t="shared" si="3"/>
        <v>5.4498940865360623</v>
      </c>
    </row>
    <row r="31" spans="1:7" x14ac:dyDescent="0.25">
      <c r="A31" s="2" t="s">
        <v>74</v>
      </c>
      <c r="B31" s="2">
        <v>1.2769999999999999</v>
      </c>
      <c r="C31" s="2">
        <v>0.89100000000000001</v>
      </c>
      <c r="D31" s="1">
        <f t="shared" si="0"/>
        <v>1.4332210998877664</v>
      </c>
      <c r="E31" s="1">
        <f t="shared" si="1"/>
        <v>3.5745261124030412</v>
      </c>
      <c r="F31" s="1">
        <f t="shared" si="2"/>
        <v>0.61104242576900702</v>
      </c>
      <c r="G31" s="1">
        <f t="shared" si="3"/>
        <v>5.8498820403582306</v>
      </c>
    </row>
    <row r="32" spans="1:7" x14ac:dyDescent="0.25">
      <c r="A32" s="2" t="s">
        <v>74</v>
      </c>
      <c r="B32" s="2">
        <v>1.3129999999999999</v>
      </c>
      <c r="C32" s="2">
        <v>0.99299999999999999</v>
      </c>
      <c r="D32" s="1">
        <f t="shared" si="0"/>
        <v>1.3222557905337362</v>
      </c>
      <c r="E32" s="1">
        <f t="shared" si="1"/>
        <v>4.0960367760842544</v>
      </c>
      <c r="F32" s="1">
        <f t="shared" si="2"/>
        <v>0.76050113429473232</v>
      </c>
      <c r="G32" s="1">
        <f t="shared" si="3"/>
        <v>5.3859706335386406</v>
      </c>
    </row>
    <row r="33" spans="1:7" x14ac:dyDescent="0.25">
      <c r="A33" s="2" t="s">
        <v>74</v>
      </c>
      <c r="B33" s="2">
        <v>1.288</v>
      </c>
      <c r="C33" s="2">
        <v>1</v>
      </c>
      <c r="D33" s="1">
        <f t="shared" si="0"/>
        <v>1.288</v>
      </c>
      <c r="E33" s="1">
        <f t="shared" si="1"/>
        <v>4.0463713378236541</v>
      </c>
      <c r="F33" s="1">
        <f t="shared" si="2"/>
        <v>0.74979344665676395</v>
      </c>
      <c r="G33" s="1">
        <f t="shared" si="3"/>
        <v>5.3966480446927383</v>
      </c>
    </row>
    <row r="34" spans="1:7" x14ac:dyDescent="0.25">
      <c r="A34" s="2" t="s">
        <v>74</v>
      </c>
      <c r="B34" s="2">
        <v>1.6879999999999999</v>
      </c>
      <c r="C34" s="2">
        <v>0.97399999999999998</v>
      </c>
      <c r="D34" s="1">
        <f t="shared" ref="D34:D65" si="4">B34/C34</f>
        <v>1.7330595482546201</v>
      </c>
      <c r="E34" s="1">
        <f t="shared" ref="E34:E65" si="5">((4*PI()*(C34/2)^2)+((PI()*C34)*(B34-C34)))</f>
        <v>5.1651301808788217</v>
      </c>
      <c r="F34" s="1">
        <f t="shared" ref="F34:F65" si="6">(((4/3)*PI()*(C34/2)^3)+(PI()*((C34/2)^2)*(B34-C34)))</f>
        <v>1.0158038357207606</v>
      </c>
      <c r="G34" s="1">
        <f t="shared" ref="G34:G65" si="7">E34/F34</f>
        <v>5.0847712907226015</v>
      </c>
    </row>
    <row r="35" spans="1:7" x14ac:dyDescent="0.25">
      <c r="A35" s="2" t="s">
        <v>74</v>
      </c>
      <c r="B35" s="2">
        <v>1.3029999999999999</v>
      </c>
      <c r="C35" s="2">
        <f>(1.005+0.532)/2</f>
        <v>0.76849999999999996</v>
      </c>
      <c r="D35" s="1">
        <f t="shared" si="4"/>
        <v>1.6955107351984384</v>
      </c>
      <c r="E35" s="1">
        <f t="shared" si="5"/>
        <v>3.1458510824317338</v>
      </c>
      <c r="F35" s="1">
        <f t="shared" si="6"/>
        <v>0.48557371333996013</v>
      </c>
      <c r="G35" s="1">
        <f t="shared" si="7"/>
        <v>6.478627232090834</v>
      </c>
    </row>
    <row r="36" spans="1:7" x14ac:dyDescent="0.25">
      <c r="A36" s="2" t="s">
        <v>74</v>
      </c>
      <c r="B36" s="2">
        <v>1.24</v>
      </c>
      <c r="C36" s="2">
        <v>0.98899999999999999</v>
      </c>
      <c r="D36" s="1">
        <f t="shared" si="4"/>
        <v>1.2537917087967645</v>
      </c>
      <c r="E36" s="1">
        <f t="shared" si="5"/>
        <v>3.8527235666563788</v>
      </c>
      <c r="F36" s="1">
        <f t="shared" si="6"/>
        <v>0.69933120913122615</v>
      </c>
      <c r="G36" s="1">
        <f t="shared" si="7"/>
        <v>5.5091543411062522</v>
      </c>
    </row>
    <row r="37" spans="1:7" x14ac:dyDescent="0.25">
      <c r="A37" s="2" t="s">
        <v>74</v>
      </c>
      <c r="B37" s="2">
        <v>1.829</v>
      </c>
      <c r="C37" s="2">
        <v>1.0009999999999999</v>
      </c>
      <c r="D37" s="1">
        <f t="shared" si="4"/>
        <v>1.8271728271728274</v>
      </c>
      <c r="E37" s="1">
        <f t="shared" si="5"/>
        <v>5.751718936379147</v>
      </c>
      <c r="F37" s="1">
        <f t="shared" si="6"/>
        <v>1.1767820922063716</v>
      </c>
      <c r="G37" s="1">
        <f t="shared" si="7"/>
        <v>4.8876669474083663</v>
      </c>
    </row>
    <row r="38" spans="1:7" x14ac:dyDescent="0.25">
      <c r="A38" s="2" t="s">
        <v>74</v>
      </c>
      <c r="B38" s="2">
        <v>2.085</v>
      </c>
      <c r="C38" s="2">
        <v>0.96399999999999997</v>
      </c>
      <c r="D38" s="1">
        <f t="shared" si="4"/>
        <v>2.162863070539419</v>
      </c>
      <c r="E38" s="1">
        <f t="shared" si="5"/>
        <v>6.3144127381562676</v>
      </c>
      <c r="F38" s="1">
        <f t="shared" si="6"/>
        <v>1.2872427544712932</v>
      </c>
      <c r="G38" s="1">
        <f t="shared" si="7"/>
        <v>4.9053783493617518</v>
      </c>
    </row>
    <row r="39" spans="1:7" x14ac:dyDescent="0.25">
      <c r="A39" s="2" t="s">
        <v>74</v>
      </c>
      <c r="B39" s="2">
        <v>2.0779999999999998</v>
      </c>
      <c r="C39" s="2">
        <v>0.88800000000000001</v>
      </c>
      <c r="D39" s="1">
        <f t="shared" si="4"/>
        <v>2.3400900900900901</v>
      </c>
      <c r="E39" s="1">
        <f t="shared" si="5"/>
        <v>5.7970678263337163</v>
      </c>
      <c r="F39" s="1">
        <f t="shared" si="6"/>
        <v>1.1036300386760938</v>
      </c>
      <c r="G39" s="1">
        <f t="shared" si="7"/>
        <v>5.2527274749496984</v>
      </c>
    </row>
    <row r="40" spans="1:7" x14ac:dyDescent="0.25">
      <c r="A40" s="2" t="s">
        <v>74</v>
      </c>
      <c r="B40" s="2">
        <v>1.228</v>
      </c>
      <c r="C40" s="2">
        <v>1.022</v>
      </c>
      <c r="D40" s="1">
        <f t="shared" si="4"/>
        <v>1.2015655577299413</v>
      </c>
      <c r="E40" s="1">
        <f t="shared" si="5"/>
        <v>3.9427490457376475</v>
      </c>
      <c r="F40" s="1">
        <f t="shared" si="6"/>
        <v>0.72791131344110993</v>
      </c>
      <c r="G40" s="1">
        <f t="shared" si="7"/>
        <v>5.4165239266563852</v>
      </c>
    </row>
    <row r="41" spans="1:7" x14ac:dyDescent="0.25">
      <c r="A41" s="2" t="s">
        <v>74</v>
      </c>
      <c r="B41" s="2">
        <v>2.0129999999999999</v>
      </c>
      <c r="C41" s="2">
        <v>1.1299999999999999</v>
      </c>
      <c r="D41" s="1">
        <f t="shared" si="4"/>
        <v>1.7814159292035399</v>
      </c>
      <c r="E41" s="1">
        <f t="shared" si="5"/>
        <v>7.1461493931941646</v>
      </c>
      <c r="F41" s="1">
        <f t="shared" si="6"/>
        <v>1.6410376523201222</v>
      </c>
      <c r="G41" s="1">
        <f t="shared" si="7"/>
        <v>4.3546529131070439</v>
      </c>
    </row>
    <row r="42" spans="1:7" x14ac:dyDescent="0.25">
      <c r="A42" s="2" t="s">
        <v>74</v>
      </c>
      <c r="B42" s="2">
        <v>2.1349999999999998</v>
      </c>
      <c r="C42" s="2">
        <v>1.006</v>
      </c>
      <c r="D42" s="1">
        <f t="shared" si="4"/>
        <v>2.1222664015904571</v>
      </c>
      <c r="E42" s="1">
        <f t="shared" si="5"/>
        <v>6.7475441173066928</v>
      </c>
      <c r="F42" s="1">
        <f t="shared" si="6"/>
        <v>1.430467237840549</v>
      </c>
      <c r="G42" s="1">
        <f t="shared" si="7"/>
        <v>4.7170210815124074</v>
      </c>
    </row>
    <row r="43" spans="1:7" x14ac:dyDescent="0.25">
      <c r="A43" s="2" t="s">
        <v>74</v>
      </c>
      <c r="B43" s="2">
        <v>2.3109999999999999</v>
      </c>
      <c r="C43" s="2">
        <v>0.999</v>
      </c>
      <c r="D43" s="1">
        <f t="shared" si="4"/>
        <v>2.3133133133133135</v>
      </c>
      <c r="E43" s="1">
        <f t="shared" si="5"/>
        <v>7.2529604018235663</v>
      </c>
      <c r="F43" s="1">
        <f t="shared" si="6"/>
        <v>1.5504120855833194</v>
      </c>
      <c r="G43" s="1">
        <f t="shared" si="7"/>
        <v>4.6780855678732332</v>
      </c>
    </row>
    <row r="44" spans="1:7" x14ac:dyDescent="0.25">
      <c r="A44" s="2" t="s">
        <v>74</v>
      </c>
      <c r="B44" s="2">
        <v>1.1359999999999999</v>
      </c>
      <c r="C44" s="2">
        <f>(0.914+0.526)/2</f>
        <v>0.72</v>
      </c>
      <c r="D44" s="1">
        <f t="shared" si="4"/>
        <v>1.5777777777777777</v>
      </c>
      <c r="E44" s="1">
        <f t="shared" si="5"/>
        <v>2.5695714632241633</v>
      </c>
      <c r="F44" s="1">
        <f t="shared" si="6"/>
        <v>0.36480676548309243</v>
      </c>
      <c r="G44" s="1">
        <f t="shared" si="7"/>
        <v>7.0436507936507944</v>
      </c>
    </row>
    <row r="45" spans="1:7" x14ac:dyDescent="0.25">
      <c r="A45" s="2" t="s">
        <v>74</v>
      </c>
      <c r="B45" s="2">
        <v>1.0720000000000001</v>
      </c>
      <c r="C45" s="2">
        <f>(1.005+0.503)/2</f>
        <v>0.754</v>
      </c>
      <c r="D45" s="1">
        <f t="shared" si="4"/>
        <v>1.4217506631299734</v>
      </c>
      <c r="E45" s="1">
        <f t="shared" si="5"/>
        <v>2.5393116427847868</v>
      </c>
      <c r="F45" s="1">
        <f t="shared" si="6"/>
        <v>0.3664370405364003</v>
      </c>
      <c r="G45" s="1">
        <f t="shared" si="7"/>
        <v>6.9297351574166051</v>
      </c>
    </row>
    <row r="46" spans="1:7" x14ac:dyDescent="0.25">
      <c r="A46" s="2" t="s">
        <v>74</v>
      </c>
      <c r="B46" s="2">
        <v>1.772</v>
      </c>
      <c r="C46" s="2">
        <v>1.08</v>
      </c>
      <c r="D46" s="1">
        <f t="shared" si="4"/>
        <v>1.6407407407407406</v>
      </c>
      <c r="E46" s="1">
        <f t="shared" si="5"/>
        <v>6.0122543567340028</v>
      </c>
      <c r="F46" s="1">
        <f t="shared" si="6"/>
        <v>1.2935168459149384</v>
      </c>
      <c r="G46" s="1">
        <f t="shared" si="7"/>
        <v>4.6479907669709375</v>
      </c>
    </row>
    <row r="47" spans="1:7" x14ac:dyDescent="0.25">
      <c r="A47" s="2" t="s">
        <v>74</v>
      </c>
      <c r="B47" s="2">
        <v>2.0920000000000001</v>
      </c>
      <c r="C47" s="2">
        <v>0.874</v>
      </c>
      <c r="D47" s="1">
        <f t="shared" si="4"/>
        <v>2.3935926773455378</v>
      </c>
      <c r="E47" s="1">
        <f t="shared" si="5"/>
        <v>5.7441131405648065</v>
      </c>
      <c r="F47" s="1">
        <f t="shared" si="6"/>
        <v>1.0803042179724094</v>
      </c>
      <c r="G47" s="1">
        <f t="shared" si="7"/>
        <v>5.3171255327927538</v>
      </c>
    </row>
    <row r="48" spans="1:7" x14ac:dyDescent="0.25">
      <c r="A48" s="2" t="s">
        <v>74</v>
      </c>
      <c r="B48" s="2">
        <v>1.84</v>
      </c>
      <c r="C48" s="2">
        <f>(0.918+0.523)/2</f>
        <v>0.72050000000000003</v>
      </c>
      <c r="D48" s="1">
        <f t="shared" si="4"/>
        <v>2.5537820957668287</v>
      </c>
      <c r="E48" s="1">
        <f t="shared" si="5"/>
        <v>4.1648722127170608</v>
      </c>
      <c r="F48" s="1">
        <f t="shared" si="6"/>
        <v>0.65227779281005671</v>
      </c>
      <c r="G48" s="1">
        <f t="shared" si="7"/>
        <v>6.3851203561208338</v>
      </c>
    </row>
    <row r="49" spans="1:7" x14ac:dyDescent="0.25">
      <c r="A49" s="2" t="s">
        <v>74</v>
      </c>
      <c r="B49" s="2">
        <v>1.4159999999999999</v>
      </c>
      <c r="C49" s="2">
        <v>1.087</v>
      </c>
      <c r="D49" s="1">
        <f t="shared" si="4"/>
        <v>1.3026678932842686</v>
      </c>
      <c r="E49" s="1">
        <f t="shared" si="5"/>
        <v>4.8355142796641806</v>
      </c>
      <c r="F49" s="1">
        <f t="shared" si="6"/>
        <v>0.97780490310299428</v>
      </c>
      <c r="G49" s="1">
        <f t="shared" si="7"/>
        <v>4.9452751405919733</v>
      </c>
    </row>
    <row r="50" spans="1:7" x14ac:dyDescent="0.25">
      <c r="A50" s="2" t="s">
        <v>74</v>
      </c>
      <c r="B50" s="2">
        <v>1.1000000000000001</v>
      </c>
      <c r="C50" s="2">
        <v>0.84599999999999997</v>
      </c>
      <c r="D50" s="1">
        <f t="shared" si="4"/>
        <v>1.3002364066193854</v>
      </c>
      <c r="E50" s="1">
        <f t="shared" si="5"/>
        <v>2.9235661234306614</v>
      </c>
      <c r="F50" s="1">
        <f t="shared" si="6"/>
        <v>0.45981582210578953</v>
      </c>
      <c r="G50" s="1">
        <f t="shared" si="7"/>
        <v>6.3581242377476048</v>
      </c>
    </row>
    <row r="51" spans="1:7" x14ac:dyDescent="0.25">
      <c r="A51" s="2" t="s">
        <v>74</v>
      </c>
      <c r="B51" s="2">
        <v>1.325</v>
      </c>
      <c r="C51" s="2">
        <v>1.036</v>
      </c>
      <c r="D51" s="1">
        <f t="shared" si="4"/>
        <v>1.2789575289575288</v>
      </c>
      <c r="E51" s="1">
        <f t="shared" si="5"/>
        <v>4.3124642355827092</v>
      </c>
      <c r="F51" s="1">
        <f t="shared" si="6"/>
        <v>0.82582442480246376</v>
      </c>
      <c r="G51" s="1">
        <f t="shared" si="7"/>
        <v>5.2220110062913747</v>
      </c>
    </row>
    <row r="52" spans="1:7" x14ac:dyDescent="0.25">
      <c r="A52" s="2" t="s">
        <v>74</v>
      </c>
      <c r="B52" s="2">
        <v>3.5190000000000001</v>
      </c>
      <c r="C52" s="2">
        <v>1.073</v>
      </c>
      <c r="D52" s="1">
        <f t="shared" si="4"/>
        <v>3.2795899347623489</v>
      </c>
      <c r="E52" s="1">
        <f t="shared" si="5"/>
        <v>11.862298859985204</v>
      </c>
      <c r="F52" s="1">
        <f t="shared" si="6"/>
        <v>2.8586409842386789</v>
      </c>
      <c r="G52" s="1">
        <f t="shared" si="7"/>
        <v>4.1496287660426177</v>
      </c>
    </row>
    <row r="53" spans="1:7" x14ac:dyDescent="0.25">
      <c r="A53" s="2" t="s">
        <v>74</v>
      </c>
      <c r="B53" s="2">
        <v>1.0029999999999999</v>
      </c>
      <c r="C53" s="2">
        <v>0.91600000000000004</v>
      </c>
      <c r="D53" s="1">
        <f t="shared" si="4"/>
        <v>1.0949781659388644</v>
      </c>
      <c r="E53" s="1">
        <f t="shared" si="5"/>
        <v>2.8863319673003147</v>
      </c>
      <c r="F53" s="1">
        <f t="shared" si="6"/>
        <v>0.45975747854142207</v>
      </c>
      <c r="G53" s="1">
        <f t="shared" si="7"/>
        <v>6.2779445729891901</v>
      </c>
    </row>
    <row r="54" spans="1:7" x14ac:dyDescent="0.25">
      <c r="A54" s="2" t="s">
        <v>74</v>
      </c>
      <c r="B54" s="2">
        <v>1.333</v>
      </c>
      <c r="C54" s="2">
        <v>0.91600000000000004</v>
      </c>
      <c r="D54" s="1">
        <f t="shared" si="4"/>
        <v>1.455240174672489</v>
      </c>
      <c r="E54" s="1">
        <f t="shared" si="5"/>
        <v>3.8359725946274379</v>
      </c>
      <c r="F54" s="1">
        <f t="shared" si="6"/>
        <v>0.67722518219933314</v>
      </c>
      <c r="G54" s="1">
        <f t="shared" si="7"/>
        <v>5.664249787891622</v>
      </c>
    </row>
    <row r="55" spans="1:7" x14ac:dyDescent="0.25">
      <c r="A55" s="2" t="s">
        <v>74</v>
      </c>
      <c r="B55" s="2">
        <v>1.363</v>
      </c>
      <c r="C55" s="2">
        <v>1.01</v>
      </c>
      <c r="D55" s="1">
        <f t="shared" si="4"/>
        <v>1.3495049504950496</v>
      </c>
      <c r="E55" s="1">
        <f t="shared" si="5"/>
        <v>4.3248106947113172</v>
      </c>
      <c r="F55" s="1">
        <f t="shared" si="6"/>
        <v>0.82228252936575585</v>
      </c>
      <c r="G55" s="1">
        <f t="shared" si="7"/>
        <v>5.259519131516921</v>
      </c>
    </row>
    <row r="56" spans="1:7" x14ac:dyDescent="0.25">
      <c r="A56" s="2" t="s">
        <v>74</v>
      </c>
      <c r="B56" s="2">
        <v>1.9990000000000001</v>
      </c>
      <c r="C56" s="2">
        <v>0.96499999999999997</v>
      </c>
      <c r="D56" s="1">
        <f t="shared" si="4"/>
        <v>2.0715025906735751</v>
      </c>
      <c r="E56" s="1">
        <f t="shared" si="5"/>
        <v>6.0602421845175876</v>
      </c>
      <c r="F56" s="1">
        <f t="shared" si="6"/>
        <v>1.2267720868332193</v>
      </c>
      <c r="G56" s="1">
        <f t="shared" si="7"/>
        <v>4.9399902798256958</v>
      </c>
    </row>
    <row r="57" spans="1:7" x14ac:dyDescent="0.25">
      <c r="A57" s="2" t="s">
        <v>74</v>
      </c>
      <c r="B57" s="2">
        <v>1.268</v>
      </c>
      <c r="C57" s="2">
        <v>0.89600000000000002</v>
      </c>
      <c r="D57" s="1">
        <f t="shared" si="4"/>
        <v>1.4151785714285714</v>
      </c>
      <c r="E57" s="1">
        <f t="shared" si="5"/>
        <v>3.5692513783376647</v>
      </c>
      <c r="F57" s="1">
        <f t="shared" si="6"/>
        <v>0.61119395211307259</v>
      </c>
      <c r="G57" s="1">
        <f t="shared" si="7"/>
        <v>5.839801532717626</v>
      </c>
    </row>
    <row r="58" spans="1:7" x14ac:dyDescent="0.25">
      <c r="A58" s="2" t="s">
        <v>74</v>
      </c>
      <c r="B58" s="2">
        <v>1.2929999999999999</v>
      </c>
      <c r="C58" s="2">
        <v>0.98499999999999999</v>
      </c>
      <c r="D58" s="1">
        <f t="shared" si="4"/>
        <v>1.3126903553299492</v>
      </c>
      <c r="E58" s="1">
        <f t="shared" si="5"/>
        <v>4.0011481115752279</v>
      </c>
      <c r="F58" s="1">
        <f t="shared" si="6"/>
        <v>0.73508847611338168</v>
      </c>
      <c r="G58" s="1">
        <f t="shared" si="7"/>
        <v>5.4430837124946061</v>
      </c>
    </row>
    <row r="59" spans="1:7" x14ac:dyDescent="0.25">
      <c r="A59" s="2" t="s">
        <v>74</v>
      </c>
      <c r="B59" s="2">
        <v>1.359</v>
      </c>
      <c r="C59" s="2">
        <v>0.98499999999999999</v>
      </c>
      <c r="D59" s="1">
        <f t="shared" si="4"/>
        <v>1.3796954314720813</v>
      </c>
      <c r="E59" s="1">
        <f t="shared" si="5"/>
        <v>4.2053830499851008</v>
      </c>
      <c r="F59" s="1">
        <f t="shared" si="6"/>
        <v>0.78538132969681285</v>
      </c>
      <c r="G59" s="1">
        <f t="shared" si="7"/>
        <v>5.3545747663858254</v>
      </c>
    </row>
    <row r="60" spans="1:7" x14ac:dyDescent="0.25">
      <c r="A60" s="2" t="s">
        <v>74</v>
      </c>
      <c r="B60" s="2">
        <v>1.8580000000000001</v>
      </c>
      <c r="C60" s="2">
        <v>0.997</v>
      </c>
      <c r="D60" s="1">
        <f t="shared" si="4"/>
        <v>1.8635907723169509</v>
      </c>
      <c r="E60" s="1">
        <f t="shared" si="5"/>
        <v>5.8195679129187265</v>
      </c>
      <c r="F60" s="1">
        <f t="shared" si="6"/>
        <v>1.1910770474711483</v>
      </c>
      <c r="G60" s="1">
        <f t="shared" si="7"/>
        <v>4.8859710001755321</v>
      </c>
    </row>
    <row r="61" spans="1:7" x14ac:dyDescent="0.25">
      <c r="A61" s="2" t="s">
        <v>74</v>
      </c>
      <c r="B61" s="2">
        <v>1.0649999999999999</v>
      </c>
      <c r="C61" s="2">
        <v>0.83699999999999997</v>
      </c>
      <c r="D61" s="1">
        <f t="shared" si="4"/>
        <v>1.2724014336917562</v>
      </c>
      <c r="E61" s="1">
        <f t="shared" si="5"/>
        <v>2.8004313993732093</v>
      </c>
      <c r="F61" s="1">
        <f t="shared" si="6"/>
        <v>0.4324773262634849</v>
      </c>
      <c r="G61" s="1">
        <f t="shared" si="7"/>
        <v>6.4753253622990146</v>
      </c>
    </row>
    <row r="62" spans="1:7" x14ac:dyDescent="0.25">
      <c r="A62" s="2" t="s">
        <v>74</v>
      </c>
      <c r="B62" s="2">
        <v>1.091</v>
      </c>
      <c r="C62" s="2">
        <v>0.90700000000000003</v>
      </c>
      <c r="D62" s="1">
        <f t="shared" si="4"/>
        <v>1.2028665931642777</v>
      </c>
      <c r="E62" s="1">
        <f t="shared" si="5"/>
        <v>3.1087221696552834</v>
      </c>
      <c r="F62" s="1">
        <f t="shared" si="6"/>
        <v>0.50956306482109615</v>
      </c>
      <c r="G62" s="1">
        <f t="shared" si="7"/>
        <v>6.1007604048906741</v>
      </c>
    </row>
    <row r="63" spans="1:7" x14ac:dyDescent="0.25">
      <c r="A63" s="2" t="s">
        <v>74</v>
      </c>
      <c r="B63" s="2">
        <v>2.6539999999999999</v>
      </c>
      <c r="C63" s="2">
        <v>0.83699999999999997</v>
      </c>
      <c r="D63" s="1">
        <f t="shared" si="4"/>
        <v>3.1708482676224614</v>
      </c>
      <c r="E63" s="1">
        <f t="shared" si="5"/>
        <v>6.978727637499059</v>
      </c>
      <c r="F63" s="1">
        <f t="shared" si="6"/>
        <v>1.3067858140913189</v>
      </c>
      <c r="G63" s="1">
        <f t="shared" si="7"/>
        <v>5.340376029679935</v>
      </c>
    </row>
    <row r="64" spans="1:7" x14ac:dyDescent="0.25">
      <c r="A64" s="2" t="s">
        <v>74</v>
      </c>
      <c r="B64" s="2">
        <v>1.4770000000000001</v>
      </c>
      <c r="C64" s="2">
        <v>0.94</v>
      </c>
      <c r="D64" s="1">
        <f t="shared" si="4"/>
        <v>1.571276595744681</v>
      </c>
      <c r="E64" s="1">
        <f t="shared" si="5"/>
        <v>4.3617244083909972</v>
      </c>
      <c r="F64" s="1">
        <f t="shared" si="6"/>
        <v>0.80755885325611554</v>
      </c>
      <c r="G64" s="1">
        <f t="shared" si="7"/>
        <v>5.4011226436368291</v>
      </c>
    </row>
    <row r="65" spans="1:7" x14ac:dyDescent="0.25">
      <c r="A65" s="2" t="s">
        <v>74</v>
      </c>
      <c r="B65" s="2">
        <v>1.331</v>
      </c>
      <c r="C65" s="2">
        <f>(1.051+0.674)/2</f>
        <v>0.86250000000000004</v>
      </c>
      <c r="D65" s="1">
        <f t="shared" si="4"/>
        <v>1.5431884057971013</v>
      </c>
      <c r="E65" s="1">
        <f t="shared" si="5"/>
        <v>3.6065090964129127</v>
      </c>
      <c r="F65" s="1">
        <f t="shared" si="6"/>
        <v>0.60967802569819296</v>
      </c>
      <c r="G65" s="1">
        <f t="shared" si="7"/>
        <v>5.9154323173822769</v>
      </c>
    </row>
    <row r="66" spans="1:7" x14ac:dyDescent="0.25">
      <c r="A66" s="2" t="s">
        <v>74</v>
      </c>
      <c r="B66" s="2">
        <v>1.79</v>
      </c>
      <c r="C66" s="2">
        <v>0.82699999999999996</v>
      </c>
      <c r="D66" s="1">
        <f t="shared" ref="D66:D76" si="8">B66/C66</f>
        <v>2.1644498186215237</v>
      </c>
      <c r="E66" s="1">
        <f t="shared" ref="E66:E76" si="9">((4*PI()*(C66/2)^2)+((PI()*C66)*(B66-C66)))</f>
        <v>4.6505938528885782</v>
      </c>
      <c r="F66" s="1">
        <f t="shared" ref="F66:F76" si="10">(((4/3)*PI()*(C66/2)^3)+(PI()*((C66/2)^2)*(B66-C66)))</f>
        <v>0.81343411506179764</v>
      </c>
      <c r="G66" s="1">
        <f t="shared" ref="G66:G76" si="11">E66/F66</f>
        <v>5.7172348279679257</v>
      </c>
    </row>
    <row r="67" spans="1:7" x14ac:dyDescent="0.25">
      <c r="A67" s="2" t="s">
        <v>74</v>
      </c>
      <c r="B67" s="2">
        <v>1.2929999999999999</v>
      </c>
      <c r="C67" s="2">
        <v>0.873</v>
      </c>
      <c r="D67" s="1">
        <f t="shared" si="8"/>
        <v>1.4810996563573882</v>
      </c>
      <c r="E67" s="1">
        <f t="shared" si="9"/>
        <v>3.5461952298529686</v>
      </c>
      <c r="F67" s="1">
        <f t="shared" si="10"/>
        <v>0.59977186630567769</v>
      </c>
      <c r="G67" s="1">
        <f t="shared" si="11"/>
        <v>5.9125734784726074</v>
      </c>
    </row>
    <row r="68" spans="1:7" x14ac:dyDescent="0.25">
      <c r="A68" s="2" t="s">
        <v>74</v>
      </c>
      <c r="B68" s="2">
        <v>1.645</v>
      </c>
      <c r="C68" s="2">
        <v>0.85799999999999998</v>
      </c>
      <c r="D68" s="1">
        <f t="shared" si="8"/>
        <v>1.9172494172494172</v>
      </c>
      <c r="E68" s="1">
        <f t="shared" si="9"/>
        <v>4.4340752872031697</v>
      </c>
      <c r="F68" s="1">
        <f t="shared" si="10"/>
        <v>0.78574913898711451</v>
      </c>
      <c r="G68" s="1">
        <f t="shared" si="11"/>
        <v>5.6431182258996841</v>
      </c>
    </row>
    <row r="69" spans="1:7" x14ac:dyDescent="0.25">
      <c r="A69" s="2" t="s">
        <v>74</v>
      </c>
      <c r="B69" s="2">
        <v>1.113</v>
      </c>
      <c r="C69" s="2">
        <v>0.97799999999999998</v>
      </c>
      <c r="D69" s="1">
        <f t="shared" si="8"/>
        <v>1.138036809815951</v>
      </c>
      <c r="E69" s="1">
        <f t="shared" si="9"/>
        <v>3.4196675857296399</v>
      </c>
      <c r="F69" s="1">
        <f t="shared" si="10"/>
        <v>0.59121075143528834</v>
      </c>
      <c r="G69" s="1">
        <f t="shared" si="11"/>
        <v>5.7841769240963199</v>
      </c>
    </row>
    <row r="70" spans="1:7" x14ac:dyDescent="0.25">
      <c r="A70" s="2" t="s">
        <v>74</v>
      </c>
      <c r="B70" s="2">
        <v>1.095</v>
      </c>
      <c r="C70" s="2">
        <v>0.85499999999999998</v>
      </c>
      <c r="D70" s="1">
        <f t="shared" si="8"/>
        <v>1.2807017543859649</v>
      </c>
      <c r="E70" s="1">
        <f t="shared" si="9"/>
        <v>2.941237582107104</v>
      </c>
      <c r="F70" s="1">
        <f t="shared" si="10"/>
        <v>0.46505801084207182</v>
      </c>
      <c r="G70" s="1">
        <f t="shared" si="11"/>
        <v>6.3244531080788402</v>
      </c>
    </row>
    <row r="71" spans="1:7" x14ac:dyDescent="0.25">
      <c r="A71" s="2" t="s">
        <v>74</v>
      </c>
      <c r="B71" s="2">
        <v>1.206</v>
      </c>
      <c r="C71" s="2">
        <v>0.98799999999999999</v>
      </c>
      <c r="D71" s="1">
        <f t="shared" si="8"/>
        <v>1.2206477732793521</v>
      </c>
      <c r="E71" s="1">
        <f t="shared" si="9"/>
        <v>3.7432956113465394</v>
      </c>
      <c r="F71" s="1">
        <f t="shared" si="10"/>
        <v>0.67210676121802793</v>
      </c>
      <c r="G71" s="1">
        <f t="shared" si="11"/>
        <v>5.5694955434799347</v>
      </c>
    </row>
    <row r="72" spans="1:7" x14ac:dyDescent="0.25">
      <c r="A72" s="2" t="s">
        <v>74</v>
      </c>
      <c r="B72" s="2">
        <v>1.19</v>
      </c>
      <c r="C72" s="2">
        <v>0.93500000000000005</v>
      </c>
      <c r="D72" s="1">
        <f t="shared" si="8"/>
        <v>1.2727272727272727</v>
      </c>
      <c r="E72" s="1">
        <f t="shared" si="9"/>
        <v>3.4954930660166834</v>
      </c>
      <c r="F72" s="1">
        <f t="shared" si="10"/>
        <v>0.6030765864196046</v>
      </c>
      <c r="G72" s="1">
        <f t="shared" si="11"/>
        <v>5.7961014317750559</v>
      </c>
    </row>
    <row r="73" spans="1:7" x14ac:dyDescent="0.25">
      <c r="A73" s="2" t="s">
        <v>74</v>
      </c>
      <c r="B73" s="2">
        <v>1.107</v>
      </c>
      <c r="C73" s="2">
        <v>0.97599999999999998</v>
      </c>
      <c r="D73" s="1">
        <f t="shared" si="8"/>
        <v>1.1342213114754098</v>
      </c>
      <c r="E73" s="1">
        <f t="shared" si="9"/>
        <v>3.3942772339033271</v>
      </c>
      <c r="F73" s="1">
        <f t="shared" si="10"/>
        <v>0.58480504296742108</v>
      </c>
      <c r="G73" s="1">
        <f t="shared" si="11"/>
        <v>5.8041175853752325</v>
      </c>
    </row>
    <row r="74" spans="1:7" x14ac:dyDescent="0.25">
      <c r="A74" s="2" t="s">
        <v>74</v>
      </c>
      <c r="B74" s="2">
        <v>1.228</v>
      </c>
      <c r="C74" s="2">
        <v>1.0149999999999999</v>
      </c>
      <c r="D74" s="1">
        <f t="shared" si="8"/>
        <v>1.2098522167487686</v>
      </c>
      <c r="E74" s="1">
        <f t="shared" si="9"/>
        <v>3.9157439152873894</v>
      </c>
      <c r="F74" s="1">
        <f t="shared" si="10"/>
        <v>0.7198620600943656</v>
      </c>
      <c r="G74" s="1">
        <f t="shared" si="11"/>
        <v>5.4395753469408854</v>
      </c>
    </row>
    <row r="75" spans="1:7" x14ac:dyDescent="0.25">
      <c r="A75" s="2" t="s">
        <v>74</v>
      </c>
      <c r="B75" s="2">
        <v>1.4830000000000001</v>
      </c>
      <c r="C75" s="2">
        <v>0.91</v>
      </c>
      <c r="D75" s="1">
        <f t="shared" si="8"/>
        <v>1.6296703296703297</v>
      </c>
      <c r="E75" s="1">
        <f t="shared" si="9"/>
        <v>4.2396735337990341</v>
      </c>
      <c r="F75" s="1">
        <f t="shared" si="10"/>
        <v>0.76724130247608746</v>
      </c>
      <c r="G75" s="1">
        <f t="shared" si="11"/>
        <v>5.5258671817021625</v>
      </c>
    </row>
    <row r="76" spans="1:7" ht="14.25" customHeight="1" x14ac:dyDescent="0.25">
      <c r="A76" s="2" t="s">
        <v>74</v>
      </c>
      <c r="B76" s="2">
        <v>1.5049999999999999</v>
      </c>
      <c r="C76" s="2">
        <v>0.97899999999999998</v>
      </c>
      <c r="D76" s="1">
        <f t="shared" si="8"/>
        <v>1.5372829417773237</v>
      </c>
      <c r="E76" s="1">
        <f t="shared" si="9"/>
        <v>4.6288069078359335</v>
      </c>
      <c r="F76" s="1">
        <f t="shared" si="10"/>
        <v>0.88725052825911366</v>
      </c>
      <c r="G76" s="1">
        <f t="shared" si="11"/>
        <v>5.2170235580678419</v>
      </c>
    </row>
    <row r="77" spans="1:7" ht="14.25" customHeight="1" x14ac:dyDescent="0.25">
      <c r="F77" s="1"/>
      <c r="G77" s="1"/>
    </row>
    <row r="78" spans="1:7" ht="14.25" customHeight="1" x14ac:dyDescent="0.25">
      <c r="F78" s="1"/>
      <c r="G78" s="1"/>
    </row>
    <row r="79" spans="1:7" x14ac:dyDescent="0.25">
      <c r="F79" s="1"/>
      <c r="G79" s="1"/>
    </row>
    <row r="80" spans="1:7" x14ac:dyDescent="0.25">
      <c r="F80" s="1"/>
      <c r="G80" s="1"/>
    </row>
    <row r="81" spans="4:7" x14ac:dyDescent="0.25">
      <c r="F81" s="1"/>
      <c r="G81" s="1"/>
    </row>
    <row r="82" spans="4:7" x14ac:dyDescent="0.25">
      <c r="F82" s="1"/>
      <c r="G82" s="1"/>
    </row>
    <row r="83" spans="4:7" s="2" customFormat="1" x14ac:dyDescent="0.25">
      <c r="D83" s="1"/>
      <c r="E83" s="1"/>
      <c r="F83" s="1"/>
      <c r="G83" s="1"/>
    </row>
    <row r="84" spans="4:7" s="2" customFormat="1" x14ac:dyDescent="0.25">
      <c r="D84" s="1"/>
      <c r="E84" s="1"/>
      <c r="F84" s="1"/>
      <c r="G84" s="1"/>
    </row>
    <row r="85" spans="4:7" s="2" customFormat="1" x14ac:dyDescent="0.25">
      <c r="D85" s="1"/>
      <c r="E85" s="1"/>
      <c r="F85" s="1"/>
      <c r="G85" s="1"/>
    </row>
    <row r="86" spans="4:7" s="2" customFormat="1" x14ac:dyDescent="0.25">
      <c r="D86" s="1"/>
      <c r="E86" s="1"/>
      <c r="F86" s="1"/>
      <c r="G86" s="1"/>
    </row>
    <row r="87" spans="4:7" s="2" customFormat="1" x14ac:dyDescent="0.25">
      <c r="D87" s="1"/>
      <c r="E87" s="1"/>
      <c r="F87" s="1"/>
      <c r="G87" s="1"/>
    </row>
    <row r="88" spans="4:7" s="2" customFormat="1" x14ac:dyDescent="0.25">
      <c r="D88" s="1"/>
      <c r="E88" s="1"/>
      <c r="F88" s="1"/>
      <c r="G88" s="1"/>
    </row>
    <row r="89" spans="4:7" s="2" customFormat="1" x14ac:dyDescent="0.25">
      <c r="D89" s="1"/>
      <c r="E89" s="1"/>
      <c r="F89" s="1"/>
      <c r="G89" s="1"/>
    </row>
    <row r="90" spans="4:7" s="2" customFormat="1" x14ac:dyDescent="0.25"/>
    <row r="91" spans="4:7" s="2" customFormat="1" x14ac:dyDescent="0.25"/>
    <row r="92" spans="4:7" s="2" customFormat="1" x14ac:dyDescent="0.25"/>
    <row r="93" spans="4:7" s="2" customFormat="1" x14ac:dyDescent="0.25"/>
    <row r="94" spans="4:7" s="2" customFormat="1" x14ac:dyDescent="0.25"/>
    <row r="95" spans="4:7" s="2" customFormat="1" x14ac:dyDescent="0.25"/>
    <row r="96" spans="4:7" s="2" customFormat="1" x14ac:dyDescent="0.25"/>
    <row r="97" spans="1:7" s="2" customFormat="1" x14ac:dyDescent="0.25"/>
    <row r="98" spans="1:7" s="2" customFormat="1" x14ac:dyDescent="0.25"/>
    <row r="99" spans="1:7" x14ac:dyDescent="0.25">
      <c r="D99" s="2"/>
    </row>
    <row r="100" spans="1:7" x14ac:dyDescent="0.25">
      <c r="D100" s="2"/>
    </row>
    <row r="101" spans="1:7" x14ac:dyDescent="0.25">
      <c r="D101" s="2"/>
    </row>
    <row r="102" spans="1:7" x14ac:dyDescent="0.25">
      <c r="D102" s="2"/>
    </row>
    <row r="103" spans="1:7" x14ac:dyDescent="0.25">
      <c r="D103" s="2"/>
    </row>
    <row r="105" spans="1:7" x14ac:dyDescent="0.25">
      <c r="A105" s="2" t="s">
        <v>7</v>
      </c>
      <c r="B105" s="2">
        <f t="shared" ref="B105:G105" si="12">COUNT(B1:B99)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AVERAGE(B2:B103)</f>
        <v>1.5272800000000002</v>
      </c>
      <c r="C106" s="2">
        <f t="shared" si="13"/>
        <v>0.94124666666666634</v>
      </c>
      <c r="D106" s="1">
        <f t="shared" si="13"/>
        <v>1.6289889291582984</v>
      </c>
      <c r="E106" s="1">
        <f t="shared" si="13"/>
        <v>4.5369703634217213</v>
      </c>
      <c r="F106" s="1">
        <f t="shared" si="13"/>
        <v>0.85777312949382822</v>
      </c>
      <c r="G106" s="1">
        <f t="shared" si="13"/>
        <v>5.5075291569027769</v>
      </c>
    </row>
    <row r="107" spans="1:7" x14ac:dyDescent="0.25">
      <c r="A107" s="2" t="s">
        <v>9</v>
      </c>
      <c r="B107" s="2">
        <f t="shared" ref="B107:G107" si="14">_xlfn.STDEV.S(B2:B103)</f>
        <v>0.45806076429201315</v>
      </c>
      <c r="C107" s="2">
        <f t="shared" si="14"/>
        <v>8.3998406248286958E-2</v>
      </c>
      <c r="D107" s="1">
        <f t="shared" si="14"/>
        <v>0.48305656636070948</v>
      </c>
      <c r="E107" s="1">
        <f t="shared" si="14"/>
        <v>1.5203323738149721</v>
      </c>
      <c r="F107" s="1">
        <f t="shared" si="14"/>
        <v>0.39051626907602499</v>
      </c>
      <c r="G107" s="1">
        <f t="shared" si="14"/>
        <v>0.56555394178432106</v>
      </c>
    </row>
    <row r="115" spans="4:5" s="2" customFormat="1" x14ac:dyDescent="0.25">
      <c r="D115" s="1"/>
      <c r="E115" s="1"/>
    </row>
    <row r="116" spans="4:5" s="2" customFormat="1" x14ac:dyDescent="0.25">
      <c r="D116" s="1"/>
      <c r="E116" s="1"/>
    </row>
    <row r="117" spans="4:5" s="2" customFormat="1" x14ac:dyDescent="0.25">
      <c r="D117" s="1"/>
      <c r="E117" s="1"/>
    </row>
    <row r="118" spans="4:5" s="2" customFormat="1" x14ac:dyDescent="0.25">
      <c r="D118" s="1"/>
      <c r="E118" s="1"/>
    </row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  <row r="122" spans="4:5" s="2" customFormat="1" x14ac:dyDescent="0.25">
      <c r="D122" s="1"/>
      <c r="E122" s="1"/>
    </row>
    <row r="123" spans="4:5" s="2" customFormat="1" x14ac:dyDescent="0.25">
      <c r="D123" s="1"/>
      <c r="E123" s="1"/>
    </row>
    <row r="124" spans="4:5" s="2" customFormat="1" x14ac:dyDescent="0.25">
      <c r="D124" s="1"/>
      <c r="E124" s="1"/>
    </row>
    <row r="125" spans="4:5" s="2" customFormat="1" x14ac:dyDescent="0.25">
      <c r="D125" s="1"/>
      <c r="E125" s="1"/>
    </row>
    <row r="126" spans="4:5" s="2" customFormat="1" x14ac:dyDescent="0.25">
      <c r="D126" s="1"/>
      <c r="E126" s="1"/>
    </row>
    <row r="127" spans="4:5" s="2" customFormat="1" x14ac:dyDescent="0.25">
      <c r="D127" s="1"/>
      <c r="E127" s="1"/>
    </row>
    <row r="128" spans="4:5" s="2" customFormat="1" x14ac:dyDescent="0.25">
      <c r="D128" s="1"/>
      <c r="E128" s="1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  <row r="133" spans="4:5" s="2" customFormat="1" x14ac:dyDescent="0.25">
      <c r="D133" s="1"/>
      <c r="E133" s="1"/>
    </row>
    <row r="134" spans="4:5" s="2" customFormat="1" x14ac:dyDescent="0.25">
      <c r="D134" s="1"/>
      <c r="E134" s="1"/>
    </row>
    <row r="135" spans="4:5" s="2" customFormat="1" x14ac:dyDescent="0.25">
      <c r="D135" s="1"/>
      <c r="E135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1"/>
  <sheetViews>
    <sheetView workbookViewId="0">
      <pane ySplit="1" topLeftCell="A2" activePane="bottomLeft" state="frozen"/>
      <selection pane="bottomLeft" activeCell="A2" sqref="A2:G7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74</v>
      </c>
      <c r="B2" s="2">
        <v>1.2210000000000001</v>
      </c>
      <c r="C2" s="2">
        <v>0.98299999999999998</v>
      </c>
      <c r="D2" s="1">
        <f t="shared" ref="D2:D33" si="0">B2/C2</f>
        <v>1.2421159715157681</v>
      </c>
      <c r="E2" s="1">
        <f t="shared" ref="E2:E33" si="1">((4*PI()*(C2/2)^2)+((PI()*C2)*(B2-C2)))</f>
        <v>3.7706745913225741</v>
      </c>
      <c r="F2" s="1">
        <f t="shared" ref="F2:F33" si="2">(((4/3)*PI()*(C2/2)^3)+(PI()*((C2/2)^2)*(B2-C2)))</f>
        <v>0.67796996794730013</v>
      </c>
      <c r="G2" s="1">
        <f t="shared" ref="G2:G33" si="3">E2/F2</f>
        <v>5.561713305294484</v>
      </c>
    </row>
    <row r="3" spans="1:15" x14ac:dyDescent="0.25">
      <c r="A3" s="2" t="s">
        <v>74</v>
      </c>
      <c r="B3" s="2">
        <v>2.1779999999999999</v>
      </c>
      <c r="C3" s="2">
        <v>1.04</v>
      </c>
      <c r="D3" s="1">
        <f t="shared" si="0"/>
        <v>2.0942307692307689</v>
      </c>
      <c r="E3" s="1">
        <f t="shared" si="1"/>
        <v>7.1160843514993122</v>
      </c>
      <c r="F3" s="1">
        <f t="shared" si="2"/>
        <v>1.5556932248325188</v>
      </c>
      <c r="G3" s="1">
        <f t="shared" si="3"/>
        <v>4.5742208283162045</v>
      </c>
    </row>
    <row r="4" spans="1:15" x14ac:dyDescent="0.25">
      <c r="A4" s="2" t="s">
        <v>74</v>
      </c>
      <c r="B4" s="2">
        <v>2.2120000000000002</v>
      </c>
      <c r="C4" s="2">
        <v>1</v>
      </c>
      <c r="D4" s="1">
        <f t="shared" si="0"/>
        <v>2.2120000000000002</v>
      </c>
      <c r="E4" s="1">
        <f t="shared" si="1"/>
        <v>6.9492029497406236</v>
      </c>
      <c r="F4" s="1">
        <f t="shared" si="2"/>
        <v>1.4755013496360063</v>
      </c>
      <c r="G4" s="1">
        <f t="shared" si="3"/>
        <v>4.7097232079489002</v>
      </c>
    </row>
    <row r="5" spans="1:15" x14ac:dyDescent="0.25">
      <c r="A5" s="2" t="s">
        <v>74</v>
      </c>
      <c r="B5" s="2">
        <v>1.522</v>
      </c>
      <c r="C5" s="2">
        <f>(0.815+0.929)/2</f>
        <v>0.872</v>
      </c>
      <c r="D5" s="1">
        <f t="shared" si="0"/>
        <v>1.7454128440366974</v>
      </c>
      <c r="E5" s="1">
        <f t="shared" si="1"/>
        <v>4.1694715043619155</v>
      </c>
      <c r="F5" s="1">
        <f t="shared" si="2"/>
        <v>0.73535743466723957</v>
      </c>
      <c r="G5" s="1">
        <f t="shared" si="3"/>
        <v>5.669992996329281</v>
      </c>
    </row>
    <row r="6" spans="1:15" x14ac:dyDescent="0.25">
      <c r="A6" s="2" t="s">
        <v>74</v>
      </c>
      <c r="B6" s="2">
        <v>1.208</v>
      </c>
      <c r="C6" s="2">
        <f>(0.605+0.749)/2</f>
        <v>0.67700000000000005</v>
      </c>
      <c r="D6" s="1">
        <f t="shared" si="0"/>
        <v>1.7843426883308713</v>
      </c>
      <c r="E6" s="1">
        <f t="shared" si="1"/>
        <v>2.5692447375881899</v>
      </c>
      <c r="F6" s="1">
        <f t="shared" si="2"/>
        <v>0.35361127149642746</v>
      </c>
      <c r="G6" s="1">
        <f t="shared" si="3"/>
        <v>7.2657320189923498</v>
      </c>
    </row>
    <row r="7" spans="1:15" x14ac:dyDescent="0.25">
      <c r="A7" s="2" t="s">
        <v>74</v>
      </c>
      <c r="B7" s="2">
        <v>1.633</v>
      </c>
      <c r="C7" s="2">
        <v>1.0409999999999999</v>
      </c>
      <c r="D7" s="1">
        <f t="shared" si="0"/>
        <v>1.5686839577329492</v>
      </c>
      <c r="E7" s="1">
        <f t="shared" si="1"/>
        <v>5.3405598562479293</v>
      </c>
      <c r="F7" s="1">
        <f t="shared" si="2"/>
        <v>1.0945416923018012</v>
      </c>
      <c r="G7" s="1">
        <f t="shared" si="3"/>
        <v>4.8792658094337451</v>
      </c>
    </row>
    <row r="8" spans="1:15" x14ac:dyDescent="0.25">
      <c r="A8" s="2" t="s">
        <v>74</v>
      </c>
      <c r="B8" s="2">
        <v>1.022</v>
      </c>
      <c r="C8" s="2">
        <v>0.96799999999999997</v>
      </c>
      <c r="D8" s="1">
        <f t="shared" si="0"/>
        <v>1.0557851239669422</v>
      </c>
      <c r="E8" s="1">
        <f t="shared" si="1"/>
        <v>3.1079650458257682</v>
      </c>
      <c r="F8" s="1">
        <f t="shared" si="2"/>
        <v>0.5146652254424251</v>
      </c>
      <c r="G8" s="1">
        <f t="shared" si="3"/>
        <v>6.0388090979996703</v>
      </c>
    </row>
    <row r="9" spans="1:15" x14ac:dyDescent="0.25">
      <c r="A9" s="2" t="s">
        <v>74</v>
      </c>
      <c r="B9" s="2">
        <v>1.607</v>
      </c>
      <c r="C9" s="2">
        <v>0.82399999999999995</v>
      </c>
      <c r="D9" s="1">
        <f t="shared" si="0"/>
        <v>1.950242718446602</v>
      </c>
      <c r="E9" s="1">
        <f t="shared" si="1"/>
        <v>4.1599964609186886</v>
      </c>
      <c r="F9" s="1">
        <f t="shared" si="2"/>
        <v>0.71048873801786994</v>
      </c>
      <c r="G9" s="1">
        <f t="shared" si="3"/>
        <v>5.8551194949610279</v>
      </c>
    </row>
    <row r="10" spans="1:15" x14ac:dyDescent="0.25">
      <c r="A10" s="2" t="s">
        <v>74</v>
      </c>
      <c r="B10" s="2">
        <v>1.901</v>
      </c>
      <c r="C10" s="2">
        <v>1.0309999999999999</v>
      </c>
      <c r="D10" s="1">
        <f t="shared" si="0"/>
        <v>1.8438409311348207</v>
      </c>
      <c r="E10" s="1">
        <f t="shared" si="1"/>
        <v>6.1573048311428966</v>
      </c>
      <c r="F10" s="1">
        <f t="shared" si="2"/>
        <v>1.3001360224620242</v>
      </c>
      <c r="G10" s="1">
        <f t="shared" si="3"/>
        <v>4.7358928025723142</v>
      </c>
    </row>
    <row r="11" spans="1:15" x14ac:dyDescent="0.25">
      <c r="A11" s="2" t="s">
        <v>74</v>
      </c>
      <c r="B11" s="2">
        <v>1.64</v>
      </c>
      <c r="C11" s="2">
        <v>1.0609999999999999</v>
      </c>
      <c r="D11" s="1">
        <f t="shared" si="0"/>
        <v>1.5457115928369463</v>
      </c>
      <c r="E11" s="1">
        <f t="shared" si="1"/>
        <v>5.4664968809523833</v>
      </c>
      <c r="F11" s="1">
        <f t="shared" si="2"/>
        <v>1.1372977318533819</v>
      </c>
      <c r="G11" s="1">
        <f t="shared" si="3"/>
        <v>4.806566238414967</v>
      </c>
    </row>
    <row r="12" spans="1:15" x14ac:dyDescent="0.25">
      <c r="A12" s="2" t="s">
        <v>74</v>
      </c>
      <c r="B12" s="2">
        <v>1.4730000000000001</v>
      </c>
      <c r="C12" s="2">
        <v>0.98499999999999999</v>
      </c>
      <c r="D12" s="1">
        <f t="shared" si="0"/>
        <v>1.4954314720812183</v>
      </c>
      <c r="E12" s="1">
        <f t="shared" si="1"/>
        <v>4.5581524890566989</v>
      </c>
      <c r="F12" s="1">
        <f t="shared" si="2"/>
        <v>0.87225080406819377</v>
      </c>
      <c r="G12" s="1">
        <f t="shared" si="3"/>
        <v>5.2257360701731566</v>
      </c>
    </row>
    <row r="13" spans="1:15" x14ac:dyDescent="0.25">
      <c r="A13" s="2" t="s">
        <v>74</v>
      </c>
      <c r="B13" s="2">
        <v>0.98</v>
      </c>
      <c r="C13" s="2">
        <v>0.84099999999999997</v>
      </c>
      <c r="D13" s="1">
        <f t="shared" si="0"/>
        <v>1.1652794292508919</v>
      </c>
      <c r="E13" s="1">
        <f t="shared" si="1"/>
        <v>2.5892378332356358</v>
      </c>
      <c r="F13" s="1">
        <f t="shared" si="2"/>
        <v>0.38866287315133541</v>
      </c>
      <c r="G13" s="1">
        <f t="shared" si="3"/>
        <v>6.6619119347359241</v>
      </c>
    </row>
    <row r="14" spans="1:15" x14ac:dyDescent="0.25">
      <c r="A14" s="2" t="s">
        <v>74</v>
      </c>
      <c r="B14" s="2">
        <v>1.01</v>
      </c>
      <c r="C14" s="2">
        <v>0.85499999999999998</v>
      </c>
      <c r="D14" s="1">
        <f t="shared" si="0"/>
        <v>1.1812865497076024</v>
      </c>
      <c r="E14" s="1">
        <f t="shared" si="1"/>
        <v>2.7129223360074657</v>
      </c>
      <c r="F14" s="1">
        <f t="shared" si="2"/>
        <v>0.41625562698827417</v>
      </c>
      <c r="G14" s="1">
        <f t="shared" si="3"/>
        <v>6.5174430328695303</v>
      </c>
    </row>
    <row r="15" spans="1:15" x14ac:dyDescent="0.25">
      <c r="A15" s="2" t="s">
        <v>74</v>
      </c>
      <c r="B15" s="2">
        <v>1.8660000000000001</v>
      </c>
      <c r="C15" s="2">
        <v>1.0109999999999999</v>
      </c>
      <c r="D15" s="1">
        <f t="shared" si="0"/>
        <v>1.8456973293768548</v>
      </c>
      <c r="E15" s="1">
        <f t="shared" si="1"/>
        <v>5.9266962224061377</v>
      </c>
      <c r="F15" s="1">
        <f t="shared" si="2"/>
        <v>1.2274383209838737</v>
      </c>
      <c r="G15" s="1">
        <f t="shared" si="3"/>
        <v>4.8285083829348716</v>
      </c>
    </row>
    <row r="16" spans="1:15" x14ac:dyDescent="0.25">
      <c r="A16" s="2" t="s">
        <v>74</v>
      </c>
      <c r="B16" s="2">
        <v>1.266</v>
      </c>
      <c r="C16" s="2">
        <f>(0.611+0.982)/2</f>
        <v>0.79649999999999999</v>
      </c>
      <c r="D16" s="1">
        <f t="shared" si="0"/>
        <v>1.5894538606403015</v>
      </c>
      <c r="E16" s="1">
        <f t="shared" si="1"/>
        <v>3.1678846425076861</v>
      </c>
      <c r="F16" s="1">
        <f t="shared" si="2"/>
        <v>0.49851534909483619</v>
      </c>
      <c r="G16" s="1">
        <f t="shared" si="3"/>
        <v>6.3546381234994564</v>
      </c>
    </row>
    <row r="17" spans="1:7" x14ac:dyDescent="0.25">
      <c r="A17" s="2" t="s">
        <v>74</v>
      </c>
      <c r="B17" s="2">
        <v>1.4550000000000001</v>
      </c>
      <c r="C17" s="2">
        <v>1.028</v>
      </c>
      <c r="D17" s="1">
        <f t="shared" si="0"/>
        <v>1.4153696498054475</v>
      </c>
      <c r="E17" s="1">
        <f t="shared" si="1"/>
        <v>4.6990057956803977</v>
      </c>
      <c r="F17" s="1">
        <f t="shared" si="2"/>
        <v>0.92323245393531961</v>
      </c>
      <c r="G17" s="1">
        <f t="shared" si="3"/>
        <v>5.089732034062143</v>
      </c>
    </row>
    <row r="18" spans="1:7" x14ac:dyDescent="0.25">
      <c r="A18" s="2" t="s">
        <v>74</v>
      </c>
      <c r="B18" s="2">
        <v>1.679</v>
      </c>
      <c r="C18" s="2">
        <v>0.98299999999999998</v>
      </c>
      <c r="D18" s="1">
        <f t="shared" si="0"/>
        <v>1.7080366225839267</v>
      </c>
      <c r="E18" s="1">
        <f t="shared" si="1"/>
        <v>5.1850635862658496</v>
      </c>
      <c r="F18" s="1">
        <f t="shared" si="2"/>
        <v>1.0255560634546099</v>
      </c>
      <c r="G18" s="1">
        <f t="shared" si="3"/>
        <v>5.0558558142592807</v>
      </c>
    </row>
    <row r="19" spans="1:7" x14ac:dyDescent="0.25">
      <c r="A19" s="2" t="s">
        <v>74</v>
      </c>
      <c r="B19" s="2">
        <v>1.335</v>
      </c>
      <c r="C19" s="2">
        <v>0.88900000000000001</v>
      </c>
      <c r="D19" s="1">
        <f t="shared" si="0"/>
        <v>1.5016872890888637</v>
      </c>
      <c r="E19" s="1">
        <f t="shared" si="1"/>
        <v>3.7284892851701703</v>
      </c>
      <c r="F19" s="1">
        <f t="shared" si="2"/>
        <v>0.64471770615435287</v>
      </c>
      <c r="G19" s="1">
        <f t="shared" si="3"/>
        <v>5.7831346178005028</v>
      </c>
    </row>
    <row r="20" spans="1:7" x14ac:dyDescent="0.25">
      <c r="A20" s="2" t="s">
        <v>74</v>
      </c>
      <c r="B20" s="2">
        <v>2.2349999999999999</v>
      </c>
      <c r="C20" s="2">
        <v>1.0840000000000001</v>
      </c>
      <c r="D20" s="1">
        <f t="shared" si="0"/>
        <v>2.0618081180811805</v>
      </c>
      <c r="E20" s="1">
        <f t="shared" si="1"/>
        <v>7.6112621855581351</v>
      </c>
      <c r="F20" s="1">
        <f t="shared" si="2"/>
        <v>1.7291822797764409</v>
      </c>
      <c r="G20" s="1">
        <f t="shared" si="3"/>
        <v>4.4016540503423185</v>
      </c>
    </row>
    <row r="21" spans="1:7" x14ac:dyDescent="0.25">
      <c r="A21" s="2" t="s">
        <v>74</v>
      </c>
      <c r="B21" s="2">
        <v>1.4990000000000001</v>
      </c>
      <c r="C21" s="2">
        <v>1.03</v>
      </c>
      <c r="D21" s="1">
        <f t="shared" si="0"/>
        <v>1.4553398058252427</v>
      </c>
      <c r="E21" s="1">
        <f t="shared" si="1"/>
        <v>4.8505248093630335</v>
      </c>
      <c r="F21" s="1">
        <f t="shared" si="2"/>
        <v>0.96293487877937989</v>
      </c>
      <c r="G21" s="1">
        <f t="shared" si="3"/>
        <v>5.0372303633985904</v>
      </c>
    </row>
    <row r="22" spans="1:7" x14ac:dyDescent="0.25">
      <c r="A22" s="2" t="s">
        <v>74</v>
      </c>
      <c r="B22" s="2">
        <v>1.105</v>
      </c>
      <c r="C22" s="2">
        <v>1.0880000000000001</v>
      </c>
      <c r="D22" s="1">
        <f t="shared" si="0"/>
        <v>1.015625</v>
      </c>
      <c r="E22" s="1">
        <f t="shared" si="1"/>
        <v>3.776948351851793</v>
      </c>
      <c r="F22" s="1">
        <f t="shared" si="2"/>
        <v>0.69015499319581075</v>
      </c>
      <c r="G22" s="1">
        <f t="shared" si="3"/>
        <v>5.4726088908845982</v>
      </c>
    </row>
    <row r="23" spans="1:7" x14ac:dyDescent="0.25">
      <c r="A23" s="2" t="s">
        <v>74</v>
      </c>
      <c r="B23" s="2">
        <v>1.3380000000000001</v>
      </c>
      <c r="C23" s="2">
        <v>1.022</v>
      </c>
      <c r="D23" s="1">
        <f t="shared" si="0"/>
        <v>1.3091976516634052</v>
      </c>
      <c r="E23" s="1">
        <f t="shared" si="1"/>
        <v>4.2959268918542124</v>
      </c>
      <c r="F23" s="1">
        <f t="shared" si="2"/>
        <v>0.81814825312389228</v>
      </c>
      <c r="G23" s="1">
        <f t="shared" si="3"/>
        <v>5.2507927205751548</v>
      </c>
    </row>
    <row r="24" spans="1:7" x14ac:dyDescent="0.25">
      <c r="A24" s="2" t="s">
        <v>74</v>
      </c>
      <c r="B24" s="2">
        <v>1.2290000000000001</v>
      </c>
      <c r="C24" s="2">
        <v>0.96799999999999997</v>
      </c>
      <c r="D24" s="1">
        <f t="shared" si="0"/>
        <v>1.2696280991735538</v>
      </c>
      <c r="E24" s="1">
        <f t="shared" si="1"/>
        <v>3.7374648153814767</v>
      </c>
      <c r="F24" s="1">
        <f t="shared" si="2"/>
        <v>0.66700416967490661</v>
      </c>
      <c r="G24" s="1">
        <f t="shared" si="3"/>
        <v>5.6033604965364638</v>
      </c>
    </row>
    <row r="25" spans="1:7" x14ac:dyDescent="0.25">
      <c r="A25" s="2" t="s">
        <v>74</v>
      </c>
      <c r="B25" s="2">
        <v>1.3759999999999999</v>
      </c>
      <c r="C25" s="2">
        <v>1.018</v>
      </c>
      <c r="D25" s="1">
        <f t="shared" si="0"/>
        <v>1.3516699410609037</v>
      </c>
      <c r="E25" s="1">
        <f t="shared" si="1"/>
        <v>4.4006424581836665</v>
      </c>
      <c r="F25" s="1">
        <f t="shared" si="2"/>
        <v>0.84377095504846933</v>
      </c>
      <c r="G25" s="1">
        <f t="shared" si="3"/>
        <v>5.2154467179198853</v>
      </c>
    </row>
    <row r="26" spans="1:7" x14ac:dyDescent="0.25">
      <c r="A26" s="2" t="s">
        <v>74</v>
      </c>
      <c r="B26" s="2">
        <v>1.8089999999999999</v>
      </c>
      <c r="C26" s="2">
        <v>1.0089999999999999</v>
      </c>
      <c r="D26" s="1">
        <f t="shared" si="0"/>
        <v>1.7928642220019824</v>
      </c>
      <c r="E26" s="1">
        <f t="shared" si="1"/>
        <v>5.7342893803370298</v>
      </c>
      <c r="F26" s="1">
        <f t="shared" si="2"/>
        <v>1.1775427168173005</v>
      </c>
      <c r="G26" s="1">
        <f t="shared" si="3"/>
        <v>4.8697081629750532</v>
      </c>
    </row>
    <row r="27" spans="1:7" x14ac:dyDescent="0.25">
      <c r="A27" s="2" t="s">
        <v>74</v>
      </c>
      <c r="B27" s="2">
        <v>2.246</v>
      </c>
      <c r="C27" s="2">
        <v>1.022</v>
      </c>
      <c r="D27" s="1">
        <f t="shared" si="0"/>
        <v>2.1976516634050882</v>
      </c>
      <c r="E27" s="1">
        <f t="shared" si="1"/>
        <v>7.2112494761618544</v>
      </c>
      <c r="F27" s="1">
        <f t="shared" si="2"/>
        <v>1.5630131734144947</v>
      </c>
      <c r="G27" s="1">
        <f t="shared" si="3"/>
        <v>4.6136843878343345</v>
      </c>
    </row>
    <row r="28" spans="1:7" x14ac:dyDescent="0.25">
      <c r="A28" s="2" t="s">
        <v>74</v>
      </c>
      <c r="B28" s="2">
        <v>1.52</v>
      </c>
      <c r="C28" s="2">
        <v>1.0640000000000001</v>
      </c>
      <c r="D28" s="1">
        <f t="shared" si="0"/>
        <v>1.4285714285714286</v>
      </c>
      <c r="E28" s="1">
        <f t="shared" si="1"/>
        <v>5.0808349667977009</v>
      </c>
      <c r="F28" s="1">
        <f t="shared" si="2"/>
        <v>1.0361516108956113</v>
      </c>
      <c r="G28" s="1">
        <f t="shared" si="3"/>
        <v>4.9035632559660014</v>
      </c>
    </row>
    <row r="29" spans="1:7" x14ac:dyDescent="0.25">
      <c r="A29" s="2" t="s">
        <v>74</v>
      </c>
      <c r="B29" s="2">
        <v>1.3129999999999999</v>
      </c>
      <c r="C29" s="2">
        <v>0.97299999999999998</v>
      </c>
      <c r="D29" s="1">
        <f t="shared" si="0"/>
        <v>1.3494347379239466</v>
      </c>
      <c r="E29" s="1">
        <f t="shared" si="1"/>
        <v>4.0135385530009859</v>
      </c>
      <c r="F29" s="1">
        <f t="shared" si="2"/>
        <v>0.73513221336630474</v>
      </c>
      <c r="G29" s="1">
        <f t="shared" si="3"/>
        <v>5.4596145836437495</v>
      </c>
    </row>
    <row r="30" spans="1:7" x14ac:dyDescent="0.25">
      <c r="A30" s="2" t="s">
        <v>74</v>
      </c>
      <c r="B30" s="2">
        <v>1.27</v>
      </c>
      <c r="C30" s="2">
        <v>0.97799999999999998</v>
      </c>
      <c r="D30" s="1">
        <f t="shared" si="0"/>
        <v>1.2985685071574642</v>
      </c>
      <c r="E30" s="1">
        <f t="shared" si="1"/>
        <v>3.9020465713177384</v>
      </c>
      <c r="F30" s="1">
        <f t="shared" si="2"/>
        <v>0.70915241341157842</v>
      </c>
      <c r="G30" s="1">
        <f t="shared" si="3"/>
        <v>5.5024089286333231</v>
      </c>
    </row>
    <row r="31" spans="1:7" x14ac:dyDescent="0.25">
      <c r="A31" s="2" t="s">
        <v>74</v>
      </c>
      <c r="B31" s="2">
        <v>1.5469999999999999</v>
      </c>
      <c r="C31" s="2">
        <v>1.0429999999999999</v>
      </c>
      <c r="D31" s="1">
        <f t="shared" si="0"/>
        <v>1.4832214765100671</v>
      </c>
      <c r="E31" s="1">
        <f t="shared" si="1"/>
        <v>5.0690257200128555</v>
      </c>
      <c r="F31" s="1">
        <f t="shared" si="2"/>
        <v>1.0247039315800648</v>
      </c>
      <c r="G31" s="1">
        <f t="shared" si="3"/>
        <v>4.946819821601113</v>
      </c>
    </row>
    <row r="32" spans="1:7" x14ac:dyDescent="0.25">
      <c r="A32" s="2" t="s">
        <v>74</v>
      </c>
      <c r="B32" s="2">
        <v>1.498</v>
      </c>
      <c r="C32" s="2">
        <v>1.1000000000000001</v>
      </c>
      <c r="D32" s="1">
        <f t="shared" si="0"/>
        <v>1.3618181818181818</v>
      </c>
      <c r="E32" s="1">
        <f t="shared" si="1"/>
        <v>5.1767163745852613</v>
      </c>
      <c r="F32" s="1">
        <f t="shared" si="2"/>
        <v>1.0751420178502791</v>
      </c>
      <c r="G32" s="1">
        <f t="shared" si="3"/>
        <v>4.8149140193925106</v>
      </c>
    </row>
    <row r="33" spans="1:7" x14ac:dyDescent="0.25">
      <c r="A33" s="2" t="s">
        <v>74</v>
      </c>
      <c r="B33" s="2">
        <v>1.3260000000000001</v>
      </c>
      <c r="C33" s="2">
        <f>(0.742+1.012)/2</f>
        <v>0.877</v>
      </c>
      <c r="D33" s="1">
        <f t="shared" si="0"/>
        <v>1.5119726339794755</v>
      </c>
      <c r="E33" s="1">
        <f t="shared" si="1"/>
        <v>3.6533643800448781</v>
      </c>
      <c r="F33" s="1">
        <f t="shared" si="2"/>
        <v>0.6244096116509118</v>
      </c>
      <c r="G33" s="1">
        <f t="shared" si="3"/>
        <v>5.8509099025326368</v>
      </c>
    </row>
    <row r="34" spans="1:7" x14ac:dyDescent="0.25">
      <c r="A34" s="2" t="s">
        <v>74</v>
      </c>
      <c r="B34" s="2">
        <v>1.216</v>
      </c>
      <c r="C34" s="2">
        <v>1.0189999999999999</v>
      </c>
      <c r="D34" s="1">
        <f t="shared" ref="D34:D65" si="4">B34/C34</f>
        <v>1.1933267909715408</v>
      </c>
      <c r="E34" s="1">
        <f t="shared" ref="E34:E65" si="5">((4*PI()*(C34/2)^2)+((PI()*C34)*(B34-C34)))</f>
        <v>3.892760023433727</v>
      </c>
      <c r="F34" s="1">
        <f t="shared" ref="F34:F65" si="6">(((4/3)*PI()*(C34/2)^3)+(PI()*((C34/2)^2)*(B34-C34)))</f>
        <v>0.71467333864705351</v>
      </c>
      <c r="G34" s="1">
        <f t="shared" ref="G34:G65" si="7">E34/F34</f>
        <v>5.4469081368042946</v>
      </c>
    </row>
    <row r="35" spans="1:7" x14ac:dyDescent="0.25">
      <c r="A35" s="2" t="s">
        <v>74</v>
      </c>
      <c r="B35" s="2">
        <v>1.1890000000000001</v>
      </c>
      <c r="C35" s="2">
        <v>1.024</v>
      </c>
      <c r="D35" s="1">
        <f t="shared" si="4"/>
        <v>1.1611328125</v>
      </c>
      <c r="E35" s="1">
        <f t="shared" si="5"/>
        <v>3.825002153081102</v>
      </c>
      <c r="F35" s="1">
        <f t="shared" si="6"/>
        <v>0.6980955990112202</v>
      </c>
      <c r="G35" s="1">
        <f t="shared" si="7"/>
        <v>5.4791953401494293</v>
      </c>
    </row>
    <row r="36" spans="1:7" x14ac:dyDescent="0.25">
      <c r="A36" s="2" t="s">
        <v>74</v>
      </c>
      <c r="B36" s="2">
        <v>1.8029999999999999</v>
      </c>
      <c r="C36" s="2">
        <v>0.94699999999999995</v>
      </c>
      <c r="D36" s="1">
        <f t="shared" si="4"/>
        <v>1.9039070749736009</v>
      </c>
      <c r="E36" s="1">
        <f t="shared" si="5"/>
        <v>5.3640841020380092</v>
      </c>
      <c r="F36" s="1">
        <f t="shared" si="6"/>
        <v>1.0476064184848879</v>
      </c>
      <c r="G36" s="1">
        <f t="shared" si="7"/>
        <v>5.1203238233265829</v>
      </c>
    </row>
    <row r="37" spans="1:7" x14ac:dyDescent="0.25">
      <c r="A37" s="2" t="s">
        <v>74</v>
      </c>
      <c r="B37" s="2">
        <v>1.1319999999999999</v>
      </c>
      <c r="C37" s="2">
        <v>0.91100000000000003</v>
      </c>
      <c r="D37" s="1">
        <f t="shared" si="4"/>
        <v>1.2425905598243687</v>
      </c>
      <c r="E37" s="1">
        <f t="shared" si="5"/>
        <v>3.239773707199781</v>
      </c>
      <c r="F37" s="1">
        <f t="shared" si="6"/>
        <v>0.53992293215831977</v>
      </c>
      <c r="G37" s="1">
        <f t="shared" si="7"/>
        <v>6.0004373110231093</v>
      </c>
    </row>
    <row r="38" spans="1:7" x14ac:dyDescent="0.25">
      <c r="A38" s="2" t="s">
        <v>74</v>
      </c>
      <c r="B38" s="2">
        <v>1.4550000000000001</v>
      </c>
      <c r="C38" s="2">
        <v>0.91300000000000003</v>
      </c>
      <c r="D38" s="1">
        <f t="shared" si="4"/>
        <v>1.5936473165388829</v>
      </c>
      <c r="E38" s="1">
        <f t="shared" si="5"/>
        <v>4.1733388049184859</v>
      </c>
      <c r="F38" s="1">
        <f t="shared" si="6"/>
        <v>0.75332255162258155</v>
      </c>
      <c r="G38" s="1">
        <f t="shared" si="7"/>
        <v>5.5399095592313419</v>
      </c>
    </row>
    <row r="39" spans="1:7" x14ac:dyDescent="0.25">
      <c r="A39" s="2" t="s">
        <v>74</v>
      </c>
      <c r="B39" s="2">
        <v>1.3240000000000001</v>
      </c>
      <c r="C39" s="2">
        <v>0.95</v>
      </c>
      <c r="D39" s="1">
        <f t="shared" si="4"/>
        <v>1.3936842105263159</v>
      </c>
      <c r="E39" s="1">
        <f t="shared" si="5"/>
        <v>3.9514952396852419</v>
      </c>
      <c r="F39" s="1">
        <f t="shared" si="6"/>
        <v>0.71401986931094918</v>
      </c>
      <c r="G39" s="1">
        <f t="shared" si="7"/>
        <v>5.5341530530495664</v>
      </c>
    </row>
    <row r="40" spans="1:7" x14ac:dyDescent="0.25">
      <c r="A40" s="2" t="s">
        <v>74</v>
      </c>
      <c r="B40" s="2">
        <v>1.3680000000000001</v>
      </c>
      <c r="C40" s="2">
        <v>0.98199999999999998</v>
      </c>
      <c r="D40" s="1">
        <f t="shared" si="4"/>
        <v>1.3930753564154787</v>
      </c>
      <c r="E40" s="1">
        <f t="shared" si="5"/>
        <v>4.2203401726088421</v>
      </c>
      <c r="F40" s="1">
        <f t="shared" si="6"/>
        <v>0.78817834932656416</v>
      </c>
      <c r="G40" s="1">
        <f t="shared" si="7"/>
        <v>5.3545497363823653</v>
      </c>
    </row>
    <row r="41" spans="1:7" x14ac:dyDescent="0.25">
      <c r="A41" s="2" t="s">
        <v>74</v>
      </c>
      <c r="B41" s="2">
        <v>0.91700000000000004</v>
      </c>
      <c r="C41" s="2">
        <v>1.0409999999999999</v>
      </c>
      <c r="D41" s="1">
        <f t="shared" si="4"/>
        <v>0.88088376560999049</v>
      </c>
      <c r="E41" s="1">
        <f t="shared" si="5"/>
        <v>2.9989549223388559</v>
      </c>
      <c r="F41" s="1">
        <f t="shared" si="6"/>
        <v>0.48513900825196482</v>
      </c>
      <c r="G41" s="1">
        <f t="shared" si="7"/>
        <v>6.1816404604209847</v>
      </c>
    </row>
    <row r="42" spans="1:7" x14ac:dyDescent="0.25">
      <c r="A42" s="2" t="s">
        <v>74</v>
      </c>
      <c r="B42" s="2">
        <v>0.99199999999999999</v>
      </c>
      <c r="C42" s="2">
        <v>0.98099999999999998</v>
      </c>
      <c r="D42" s="1">
        <f t="shared" si="4"/>
        <v>1.0112130479102956</v>
      </c>
      <c r="E42" s="1">
        <f t="shared" si="5"/>
        <v>3.0572471740262146</v>
      </c>
      <c r="F42" s="1">
        <f t="shared" si="6"/>
        <v>0.50263131368034553</v>
      </c>
      <c r="G42" s="1">
        <f t="shared" si="7"/>
        <v>6.0824844987085465</v>
      </c>
    </row>
    <row r="43" spans="1:7" x14ac:dyDescent="0.25">
      <c r="A43" s="2" t="s">
        <v>74</v>
      </c>
      <c r="B43" s="2">
        <v>1.29</v>
      </c>
      <c r="C43" s="2">
        <v>0.90600000000000003</v>
      </c>
      <c r="D43" s="1">
        <f t="shared" si="4"/>
        <v>1.423841059602649</v>
      </c>
      <c r="E43" s="1">
        <f t="shared" si="5"/>
        <v>3.6717049979565353</v>
      </c>
      <c r="F43" s="1">
        <f t="shared" si="6"/>
        <v>0.63694688980830172</v>
      </c>
      <c r="G43" s="1">
        <f t="shared" si="7"/>
        <v>5.7645387028447344</v>
      </c>
    </row>
    <row r="44" spans="1:7" x14ac:dyDescent="0.25">
      <c r="A44" s="2" t="s">
        <v>74</v>
      </c>
      <c r="B44" s="2">
        <v>1.4279999999999999</v>
      </c>
      <c r="C44" s="2">
        <v>0.77900000000000003</v>
      </c>
      <c r="D44" s="1">
        <f t="shared" si="4"/>
        <v>1.8331193838254169</v>
      </c>
      <c r="E44" s="1">
        <f t="shared" si="5"/>
        <v>3.4947453669651289</v>
      </c>
      <c r="F44" s="1">
        <f t="shared" si="6"/>
        <v>0.55684146103143983</v>
      </c>
      <c r="G44" s="1">
        <f t="shared" si="7"/>
        <v>6.2760150088174056</v>
      </c>
    </row>
    <row r="45" spans="1:7" x14ac:dyDescent="0.25">
      <c r="A45" s="2" t="s">
        <v>74</v>
      </c>
      <c r="B45" s="2">
        <v>1.4690000000000001</v>
      </c>
      <c r="C45" s="2">
        <v>0.93799999999999994</v>
      </c>
      <c r="D45" s="1">
        <f t="shared" si="4"/>
        <v>1.5660980810234544</v>
      </c>
      <c r="E45" s="1">
        <f t="shared" si="5"/>
        <v>4.3288696324197549</v>
      </c>
      <c r="F45" s="1">
        <f t="shared" si="6"/>
        <v>0.79905855071832044</v>
      </c>
      <c r="G45" s="1">
        <f t="shared" si="7"/>
        <v>5.4174623730992941</v>
      </c>
    </row>
    <row r="46" spans="1:7" x14ac:dyDescent="0.25">
      <c r="A46" s="2" t="s">
        <v>74</v>
      </c>
      <c r="B46" s="2">
        <v>1.339</v>
      </c>
      <c r="C46" s="2">
        <v>1.016</v>
      </c>
      <c r="D46" s="1">
        <f t="shared" si="4"/>
        <v>1.3179133858267715</v>
      </c>
      <c r="E46" s="1">
        <f t="shared" si="5"/>
        <v>4.2738980441672414</v>
      </c>
      <c r="F46" s="1">
        <f t="shared" si="6"/>
        <v>0.81100221054484822</v>
      </c>
      <c r="G46" s="1">
        <f t="shared" si="7"/>
        <v>5.2698969110034204</v>
      </c>
    </row>
    <row r="47" spans="1:7" x14ac:dyDescent="0.25">
      <c r="A47" s="2" t="s">
        <v>74</v>
      </c>
      <c r="B47" s="2">
        <v>1.486</v>
      </c>
      <c r="C47" s="2">
        <v>0.876</v>
      </c>
      <c r="D47" s="1">
        <f t="shared" si="4"/>
        <v>1.6963470319634704</v>
      </c>
      <c r="E47" s="1">
        <f t="shared" si="5"/>
        <v>4.0895242545133623</v>
      </c>
      <c r="F47" s="1">
        <f t="shared" si="6"/>
        <v>0.71961866703612465</v>
      </c>
      <c r="G47" s="1">
        <f t="shared" si="7"/>
        <v>5.6829046296933674</v>
      </c>
    </row>
    <row r="48" spans="1:7" x14ac:dyDescent="0.25">
      <c r="A48" s="2" t="s">
        <v>74</v>
      </c>
      <c r="B48" s="2">
        <v>1.2809999999999999</v>
      </c>
      <c r="C48" s="2">
        <v>0.86899999999999999</v>
      </c>
      <c r="D48" s="1">
        <f t="shared" si="4"/>
        <v>1.474108170310702</v>
      </c>
      <c r="E48" s="1">
        <f t="shared" si="5"/>
        <v>3.4971863844569677</v>
      </c>
      <c r="F48" s="1">
        <f t="shared" si="6"/>
        <v>0.58796184459464573</v>
      </c>
      <c r="G48" s="1">
        <f t="shared" si="7"/>
        <v>5.9479818573397525</v>
      </c>
    </row>
    <row r="49" spans="1:7" x14ac:dyDescent="0.25">
      <c r="A49" s="2" t="s">
        <v>74</v>
      </c>
      <c r="B49" s="2">
        <v>1.466</v>
      </c>
      <c r="C49" s="2">
        <v>1.0880000000000001</v>
      </c>
      <c r="D49" s="1">
        <f t="shared" si="4"/>
        <v>1.3474264705882351</v>
      </c>
      <c r="E49" s="1">
        <f t="shared" si="5"/>
        <v>5.0108654152169487</v>
      </c>
      <c r="F49" s="1">
        <f t="shared" si="6"/>
        <v>1.0257804344311332</v>
      </c>
      <c r="G49" s="1">
        <f t="shared" si="7"/>
        <v>4.8849298027368038</v>
      </c>
    </row>
    <row r="50" spans="1:7" x14ac:dyDescent="0.25">
      <c r="A50" s="2" t="s">
        <v>74</v>
      </c>
      <c r="B50" s="2">
        <v>1.3220000000000001</v>
      </c>
      <c r="C50" s="2">
        <v>0.85899999999999999</v>
      </c>
      <c r="D50" s="1">
        <f t="shared" si="4"/>
        <v>1.5389988358556461</v>
      </c>
      <c r="E50" s="1">
        <f t="shared" si="5"/>
        <v>3.5675863342312617</v>
      </c>
      <c r="F50" s="1">
        <f t="shared" si="6"/>
        <v>0.60020029917121531</v>
      </c>
      <c r="G50" s="1">
        <f t="shared" si="7"/>
        <v>5.9439929289564697</v>
      </c>
    </row>
    <row r="51" spans="1:7" x14ac:dyDescent="0.25">
      <c r="A51" s="2" t="s">
        <v>74</v>
      </c>
      <c r="B51" s="2">
        <v>1.9019999999999999</v>
      </c>
      <c r="C51" s="2">
        <v>0.95899999999999996</v>
      </c>
      <c r="D51" s="1">
        <f t="shared" si="4"/>
        <v>1.9833159541188738</v>
      </c>
      <c r="E51" s="1">
        <f t="shared" si="5"/>
        <v>5.7303215488155477</v>
      </c>
      <c r="F51" s="1">
        <f t="shared" si="6"/>
        <v>1.1429443173916087</v>
      </c>
      <c r="G51" s="1">
        <f t="shared" si="7"/>
        <v>5.0136489255164287</v>
      </c>
    </row>
    <row r="52" spans="1:7" x14ac:dyDescent="0.25">
      <c r="A52" s="2" t="s">
        <v>74</v>
      </c>
      <c r="B52" s="2">
        <v>1.4770000000000001</v>
      </c>
      <c r="C52" s="2">
        <v>0.93899999999999995</v>
      </c>
      <c r="D52" s="1">
        <f t="shared" si="4"/>
        <v>1.5729499467518639</v>
      </c>
      <c r="E52" s="1">
        <f t="shared" si="5"/>
        <v>4.3570842760416451</v>
      </c>
      <c r="F52" s="1">
        <f t="shared" si="6"/>
        <v>0.80607239088971105</v>
      </c>
      <c r="G52" s="1">
        <f t="shared" si="7"/>
        <v>5.4053262774978146</v>
      </c>
    </row>
    <row r="53" spans="1:7" x14ac:dyDescent="0.25">
      <c r="A53" s="2" t="s">
        <v>74</v>
      </c>
      <c r="B53" s="2">
        <v>1.373</v>
      </c>
      <c r="C53" s="2">
        <v>0.95599999999999996</v>
      </c>
      <c r="D53" s="1">
        <f t="shared" si="4"/>
        <v>1.4361924686192469</v>
      </c>
      <c r="E53" s="1">
        <f t="shared" si="5"/>
        <v>4.1236168179901194</v>
      </c>
      <c r="F53" s="1">
        <f t="shared" si="6"/>
        <v>0.75680432116468954</v>
      </c>
      <c r="G53" s="1">
        <f t="shared" si="7"/>
        <v>5.4487226125295498</v>
      </c>
    </row>
    <row r="54" spans="1:7" x14ac:dyDescent="0.25">
      <c r="A54" s="2" t="s">
        <v>74</v>
      </c>
      <c r="B54" s="2">
        <v>1.391</v>
      </c>
      <c r="C54" s="2">
        <v>0.97599999999999998</v>
      </c>
      <c r="D54" s="1">
        <f t="shared" si="4"/>
        <v>1.425204918032787</v>
      </c>
      <c r="E54" s="1">
        <f t="shared" si="5"/>
        <v>4.2650764519959603</v>
      </c>
      <c r="F54" s="1">
        <f t="shared" si="6"/>
        <v>0.79728005218202358</v>
      </c>
      <c r="G54" s="1">
        <f t="shared" si="7"/>
        <v>5.3495336304014529</v>
      </c>
    </row>
    <row r="55" spans="1:7" x14ac:dyDescent="0.25">
      <c r="A55" s="2" t="s">
        <v>74</v>
      </c>
      <c r="B55" s="2">
        <v>1.4450000000000001</v>
      </c>
      <c r="C55" s="2">
        <v>1.0900000000000001</v>
      </c>
      <c r="D55" s="1">
        <f t="shared" si="4"/>
        <v>1.3256880733944953</v>
      </c>
      <c r="E55" s="1">
        <f t="shared" si="5"/>
        <v>4.9481655090366043</v>
      </c>
      <c r="F55" s="1">
        <f t="shared" si="6"/>
        <v>1.00933730183033</v>
      </c>
      <c r="G55" s="1">
        <f t="shared" si="7"/>
        <v>4.9023904100875022</v>
      </c>
    </row>
    <row r="56" spans="1:7" x14ac:dyDescent="0.25">
      <c r="A56" s="2" t="s">
        <v>74</v>
      </c>
      <c r="B56" s="2">
        <v>1.5840000000000001</v>
      </c>
      <c r="C56" s="2">
        <v>0.95099999999999996</v>
      </c>
      <c r="D56" s="1">
        <f t="shared" si="4"/>
        <v>1.665615141955836</v>
      </c>
      <c r="E56" s="1">
        <f t="shared" si="5"/>
        <v>4.7324449078852062</v>
      </c>
      <c r="F56" s="1">
        <f t="shared" si="6"/>
        <v>0.89996895850289127</v>
      </c>
      <c r="G56" s="1">
        <f t="shared" si="7"/>
        <v>5.2584534868376824</v>
      </c>
    </row>
    <row r="57" spans="1:7" x14ac:dyDescent="0.25">
      <c r="A57" s="2" t="s">
        <v>74</v>
      </c>
      <c r="B57" s="2">
        <v>1.5820000000000001</v>
      </c>
      <c r="C57" s="2">
        <v>1.133</v>
      </c>
      <c r="D57" s="1">
        <f t="shared" si="4"/>
        <v>1.3962930273609886</v>
      </c>
      <c r="E57" s="1">
        <f t="shared" si="5"/>
        <v>5.6310095218502667</v>
      </c>
      <c r="F57" s="1">
        <f t="shared" si="6"/>
        <v>1.214217276494427</v>
      </c>
      <c r="G57" s="1">
        <f t="shared" si="7"/>
        <v>4.637563334716817</v>
      </c>
    </row>
    <row r="58" spans="1:7" x14ac:dyDescent="0.25">
      <c r="A58" s="2" t="s">
        <v>74</v>
      </c>
      <c r="B58" s="2">
        <v>2.0979999999999999</v>
      </c>
      <c r="C58" s="2">
        <v>0.97299999999999998</v>
      </c>
      <c r="D58" s="1">
        <f t="shared" si="4"/>
        <v>2.1562178828365877</v>
      </c>
      <c r="E58" s="1">
        <f t="shared" si="5"/>
        <v>6.4131027297761385</v>
      </c>
      <c r="F58" s="1">
        <f t="shared" si="6"/>
        <v>1.3188261993668604</v>
      </c>
      <c r="G58" s="1">
        <f t="shared" si="7"/>
        <v>4.8627353117908401</v>
      </c>
    </row>
    <row r="59" spans="1:7" x14ac:dyDescent="0.25">
      <c r="A59" s="2" t="s">
        <v>74</v>
      </c>
      <c r="B59" s="2">
        <v>0.99099999999999999</v>
      </c>
      <c r="C59" s="2">
        <v>0.72899999999999998</v>
      </c>
      <c r="D59" s="1">
        <f t="shared" si="4"/>
        <v>1.3593964334705075</v>
      </c>
      <c r="E59" s="1">
        <f t="shared" si="5"/>
        <v>2.2696090550667565</v>
      </c>
      <c r="F59" s="1">
        <f t="shared" si="6"/>
        <v>0.31220980344486926</v>
      </c>
      <c r="G59" s="1">
        <f t="shared" si="7"/>
        <v>7.269499644227313</v>
      </c>
    </row>
    <row r="60" spans="1:7" x14ac:dyDescent="0.25">
      <c r="A60" s="2" t="s">
        <v>74</v>
      </c>
      <c r="B60" s="2">
        <v>1.236</v>
      </c>
      <c r="C60" s="2">
        <v>0.95699999999999996</v>
      </c>
      <c r="D60" s="1">
        <f t="shared" si="4"/>
        <v>1.2915360501567399</v>
      </c>
      <c r="E60" s="1">
        <f t="shared" si="5"/>
        <v>3.7160391534839938</v>
      </c>
      <c r="F60" s="1">
        <f t="shared" si="6"/>
        <v>0.6596037143777902</v>
      </c>
      <c r="G60" s="1">
        <f t="shared" si="7"/>
        <v>5.6337450388516466</v>
      </c>
    </row>
    <row r="61" spans="1:7" x14ac:dyDescent="0.25">
      <c r="A61" s="2" t="s">
        <v>74</v>
      </c>
      <c r="B61" s="2">
        <v>1.633</v>
      </c>
      <c r="C61" s="2">
        <v>1.0069999999999999</v>
      </c>
      <c r="D61" s="1">
        <f t="shared" si="4"/>
        <v>1.621648460774578</v>
      </c>
      <c r="E61" s="1">
        <f t="shared" si="5"/>
        <v>5.1661323489353164</v>
      </c>
      <c r="F61" s="1">
        <f t="shared" si="6"/>
        <v>1.0332380695943377</v>
      </c>
      <c r="G61" s="1">
        <f t="shared" si="7"/>
        <v>4.9999438667253182</v>
      </c>
    </row>
    <row r="62" spans="1:7" x14ac:dyDescent="0.25">
      <c r="A62" s="2" t="s">
        <v>74</v>
      </c>
      <c r="B62" s="2">
        <v>1.6319999999999999</v>
      </c>
      <c r="C62" s="2">
        <v>0.89700000000000002</v>
      </c>
      <c r="D62" s="1">
        <f t="shared" si="4"/>
        <v>1.8193979933110367</v>
      </c>
      <c r="E62" s="1">
        <f t="shared" si="5"/>
        <v>4.5989900519607119</v>
      </c>
      <c r="F62" s="1">
        <f t="shared" si="6"/>
        <v>0.84237392832712554</v>
      </c>
      <c r="G62" s="1">
        <f t="shared" si="7"/>
        <v>5.4595588696505226</v>
      </c>
    </row>
    <row r="63" spans="1:7" x14ac:dyDescent="0.25">
      <c r="A63" s="2" t="s">
        <v>74</v>
      </c>
      <c r="B63" s="2">
        <v>1.385</v>
      </c>
      <c r="C63" s="2">
        <v>0.77500000000000002</v>
      </c>
      <c r="D63" s="1">
        <f t="shared" si="4"/>
        <v>1.7870967741935484</v>
      </c>
      <c r="E63" s="1">
        <f t="shared" si="5"/>
        <v>3.3721070145469447</v>
      </c>
      <c r="F63" s="1">
        <f t="shared" si="6"/>
        <v>0.53148220966340087</v>
      </c>
      <c r="G63" s="1">
        <f t="shared" si="7"/>
        <v>6.3447222752433667</v>
      </c>
    </row>
    <row r="64" spans="1:7" x14ac:dyDescent="0.25">
      <c r="A64" s="2" t="s">
        <v>74</v>
      </c>
      <c r="B64" s="2">
        <v>1.1100000000000001</v>
      </c>
      <c r="C64" s="2">
        <v>0.95499999999999996</v>
      </c>
      <c r="D64" s="1">
        <f t="shared" si="4"/>
        <v>1.1623036649214662</v>
      </c>
      <c r="E64" s="1">
        <f t="shared" si="5"/>
        <v>3.3302452924378607</v>
      </c>
      <c r="F64" s="1">
        <f t="shared" si="6"/>
        <v>0.56707301831160828</v>
      </c>
      <c r="G64" s="1">
        <f t="shared" si="7"/>
        <v>5.8726922017084604</v>
      </c>
    </row>
    <row r="65" spans="1:7" x14ac:dyDescent="0.25">
      <c r="A65" s="2" t="s">
        <v>74</v>
      </c>
      <c r="B65" s="2">
        <f>0.885+0.84</f>
        <v>1.7250000000000001</v>
      </c>
      <c r="C65" s="2">
        <f>(0.42+0.786)/2</f>
        <v>0.60299999999999998</v>
      </c>
      <c r="D65" s="1">
        <f t="shared" si="4"/>
        <v>2.8606965174129355</v>
      </c>
      <c r="E65" s="1">
        <f t="shared" si="5"/>
        <v>3.2678061384477632</v>
      </c>
      <c r="F65" s="1">
        <f t="shared" si="6"/>
        <v>0.43522062937124895</v>
      </c>
      <c r="G65" s="1">
        <f t="shared" si="7"/>
        <v>7.5083898094827699</v>
      </c>
    </row>
    <row r="66" spans="1:7" x14ac:dyDescent="0.25">
      <c r="A66" s="2" t="s">
        <v>74</v>
      </c>
      <c r="B66" s="2">
        <v>1.6859999999999999</v>
      </c>
      <c r="C66" s="2">
        <v>0.91400000000000003</v>
      </c>
      <c r="D66" s="1">
        <f t="shared" ref="D66:D76" si="8">B66/C66</f>
        <v>1.8446389496717723</v>
      </c>
      <c r="E66" s="1">
        <f t="shared" ref="E66:E76" si="9">((4*PI()*(C66/2)^2)+((PI()*C66)*(B66-C66)))</f>
        <v>4.8412068455524855</v>
      </c>
      <c r="F66" s="1">
        <f t="shared" ref="F66:F76" si="10">(((4/3)*PI()*(C66/2)^3)+(PI()*((C66/2)^2)*(B66-C66)))</f>
        <v>0.90631833271669249</v>
      </c>
      <c r="G66" s="1">
        <f t="shared" ref="G66:G76" si="11">E66/F66</f>
        <v>5.3416185801306151</v>
      </c>
    </row>
    <row r="67" spans="1:7" x14ac:dyDescent="0.25">
      <c r="A67" s="2" t="s">
        <v>74</v>
      </c>
      <c r="B67" s="2">
        <v>1.4690000000000001</v>
      </c>
      <c r="C67" s="2">
        <v>0.96</v>
      </c>
      <c r="D67" s="1">
        <f t="shared" si="8"/>
        <v>1.5302083333333334</v>
      </c>
      <c r="E67" s="1">
        <f t="shared" si="9"/>
        <v>4.4303996237984702</v>
      </c>
      <c r="F67" s="1">
        <f t="shared" si="10"/>
        <v>0.83167256654776445</v>
      </c>
      <c r="G67" s="1">
        <f t="shared" si="11"/>
        <v>5.3270960255294471</v>
      </c>
    </row>
    <row r="68" spans="1:7" x14ac:dyDescent="0.25">
      <c r="A68" s="2" t="s">
        <v>74</v>
      </c>
      <c r="B68" s="2">
        <v>1.367</v>
      </c>
      <c r="C68" s="2">
        <v>0.94699999999999995</v>
      </c>
      <c r="D68" s="1">
        <f t="shared" si="8"/>
        <v>1.4435058078141501</v>
      </c>
      <c r="E68" s="1">
        <f t="shared" si="9"/>
        <v>4.0669456281120127</v>
      </c>
      <c r="F68" s="1">
        <f t="shared" si="10"/>
        <v>0.74050888478290822</v>
      </c>
      <c r="G68" s="1">
        <f t="shared" si="11"/>
        <v>5.4920956543341157</v>
      </c>
    </row>
    <row r="69" spans="1:7" x14ac:dyDescent="0.25">
      <c r="A69" s="2" t="s">
        <v>74</v>
      </c>
      <c r="B69" s="2">
        <v>2.516</v>
      </c>
      <c r="C69" s="2">
        <v>1.097</v>
      </c>
      <c r="D69" s="1">
        <f t="shared" si="8"/>
        <v>2.2935278030993618</v>
      </c>
      <c r="E69" s="1">
        <f t="shared" si="9"/>
        <v>8.6709590867258157</v>
      </c>
      <c r="F69" s="1">
        <f t="shared" si="10"/>
        <v>2.0323987713337859</v>
      </c>
      <c r="G69" s="1">
        <f t="shared" si="11"/>
        <v>4.2663670186315823</v>
      </c>
    </row>
    <row r="70" spans="1:7" x14ac:dyDescent="0.25">
      <c r="A70" s="2" t="s">
        <v>74</v>
      </c>
      <c r="B70" s="2">
        <v>1.294</v>
      </c>
      <c r="C70" s="2">
        <v>0.90400000000000003</v>
      </c>
      <c r="D70" s="1">
        <f t="shared" si="8"/>
        <v>1.4314159292035398</v>
      </c>
      <c r="E70" s="1">
        <f t="shared" si="9"/>
        <v>3.6749596879456541</v>
      </c>
      <c r="F70" s="1">
        <f t="shared" si="10"/>
        <v>0.63713311923201643</v>
      </c>
      <c r="G70" s="1">
        <f t="shared" si="11"/>
        <v>5.7679621055884747</v>
      </c>
    </row>
    <row r="71" spans="1:7" x14ac:dyDescent="0.25">
      <c r="A71" s="2" t="s">
        <v>74</v>
      </c>
      <c r="B71" s="2">
        <v>1.46</v>
      </c>
      <c r="C71" s="2">
        <v>0.86899999999999999</v>
      </c>
      <c r="D71" s="1">
        <f t="shared" si="8"/>
        <v>1.6800920598388953</v>
      </c>
      <c r="E71" s="1">
        <f t="shared" si="9"/>
        <v>3.9858642633155141</v>
      </c>
      <c r="F71" s="1">
        <f t="shared" si="10"/>
        <v>0.69412711377666492</v>
      </c>
      <c r="G71" s="1">
        <f t="shared" si="11"/>
        <v>5.7422685041488872</v>
      </c>
    </row>
    <row r="72" spans="1:7" ht="14.25" customHeight="1" x14ac:dyDescent="0.25">
      <c r="A72" s="2" t="s">
        <v>74</v>
      </c>
      <c r="B72" s="2">
        <v>2.1629999999999998</v>
      </c>
      <c r="C72" s="2">
        <v>0.88900000000000001</v>
      </c>
      <c r="D72" s="1">
        <f t="shared" si="8"/>
        <v>2.433070866141732</v>
      </c>
      <c r="E72" s="1">
        <f t="shared" si="9"/>
        <v>6.0409905047363877</v>
      </c>
      <c r="F72" s="1">
        <f t="shared" si="10"/>
        <v>1.1586711022029448</v>
      </c>
      <c r="G72" s="1">
        <f t="shared" si="11"/>
        <v>5.2137232845894257</v>
      </c>
    </row>
    <row r="73" spans="1:7" ht="14.25" customHeight="1" x14ac:dyDescent="0.25">
      <c r="A73" s="2" t="s">
        <v>74</v>
      </c>
      <c r="B73" s="2">
        <v>1.4750000000000001</v>
      </c>
      <c r="C73" s="2">
        <v>0.93400000000000005</v>
      </c>
      <c r="D73" s="1">
        <f t="shared" si="8"/>
        <v>1.5792291220556745</v>
      </c>
      <c r="E73" s="1">
        <f t="shared" si="9"/>
        <v>4.3280151192179792</v>
      </c>
      <c r="F73" s="1">
        <f t="shared" si="10"/>
        <v>0.79728249319951572</v>
      </c>
      <c r="G73" s="1">
        <f t="shared" si="11"/>
        <v>5.4284587409533351</v>
      </c>
    </row>
    <row r="74" spans="1:7" ht="14.25" customHeight="1" x14ac:dyDescent="0.25">
      <c r="A74" s="2" t="s">
        <v>74</v>
      </c>
      <c r="B74" s="2">
        <v>1.5580000000000001</v>
      </c>
      <c r="C74" s="2">
        <v>1.012</v>
      </c>
      <c r="D74" s="1">
        <f t="shared" si="8"/>
        <v>1.5395256916996047</v>
      </c>
      <c r="E74" s="1">
        <f t="shared" si="9"/>
        <v>4.9533365705444119</v>
      </c>
      <c r="F74" s="1">
        <f t="shared" si="10"/>
        <v>0.9818564368629461</v>
      </c>
      <c r="G74" s="1">
        <f t="shared" si="11"/>
        <v>5.0448684599659357</v>
      </c>
    </row>
    <row r="75" spans="1:7" x14ac:dyDescent="0.25">
      <c r="A75" s="2" t="s">
        <v>74</v>
      </c>
      <c r="B75" s="2">
        <v>1.0469999999999999</v>
      </c>
      <c r="C75" s="2">
        <v>1.0069999999999999</v>
      </c>
      <c r="D75" s="1">
        <f t="shared" si="8"/>
        <v>1.0397219463753724</v>
      </c>
      <c r="E75" s="1">
        <f t="shared" si="9"/>
        <v>3.3122722408666725</v>
      </c>
      <c r="F75" s="1">
        <f t="shared" si="10"/>
        <v>0.56652878738805668</v>
      </c>
      <c r="G75" s="1">
        <f t="shared" si="11"/>
        <v>5.8466088830855067</v>
      </c>
    </row>
    <row r="76" spans="1:7" x14ac:dyDescent="0.25">
      <c r="A76" s="2" t="s">
        <v>74</v>
      </c>
      <c r="B76" s="2">
        <v>1.232</v>
      </c>
      <c r="C76" s="2">
        <v>0.80200000000000005</v>
      </c>
      <c r="D76" s="1">
        <f t="shared" si="8"/>
        <v>1.536159600997506</v>
      </c>
      <c r="E76" s="1">
        <f t="shared" si="9"/>
        <v>3.1040946036765451</v>
      </c>
      <c r="F76" s="1">
        <f t="shared" si="10"/>
        <v>0.48732185646631621</v>
      </c>
      <c r="G76" s="1">
        <f t="shared" si="11"/>
        <v>6.3697011789806739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s="2" customFormat="1" x14ac:dyDescent="0.25">
      <c r="D79" s="1"/>
      <c r="E79" s="1"/>
      <c r="F79" s="1"/>
      <c r="G79" s="1"/>
    </row>
    <row r="80" spans="1:7" s="2" customFormat="1" x14ac:dyDescent="0.25">
      <c r="D80" s="1"/>
      <c r="E80" s="1"/>
      <c r="F80" s="1"/>
      <c r="G80" s="1"/>
    </row>
    <row r="81" spans="4:7" s="2" customFormat="1" x14ac:dyDescent="0.25">
      <c r="D81" s="1"/>
      <c r="E81" s="1"/>
      <c r="F81" s="1"/>
      <c r="G81" s="1"/>
    </row>
    <row r="82" spans="4:7" s="2" customFormat="1" x14ac:dyDescent="0.25">
      <c r="D82" s="1"/>
      <c r="E82" s="1"/>
      <c r="F82" s="1"/>
      <c r="G82" s="1"/>
    </row>
    <row r="83" spans="4:7" s="2" customFormat="1" x14ac:dyDescent="0.25">
      <c r="D83" s="1"/>
      <c r="E83" s="1"/>
      <c r="F83" s="1"/>
      <c r="G83" s="1"/>
    </row>
    <row r="84" spans="4:7" s="2" customFormat="1" x14ac:dyDescent="0.25">
      <c r="D84" s="1"/>
      <c r="E84" s="1"/>
      <c r="F84" s="1"/>
      <c r="G84" s="1"/>
    </row>
    <row r="85" spans="4:7" s="2" customFormat="1" x14ac:dyDescent="0.25">
      <c r="D85" s="1"/>
      <c r="E85" s="1"/>
      <c r="F85" s="1"/>
      <c r="G85" s="1"/>
    </row>
    <row r="86" spans="4:7" s="2" customFormat="1" x14ac:dyDescent="0.25"/>
    <row r="87" spans="4:7" s="2" customFormat="1" x14ac:dyDescent="0.25"/>
    <row r="88" spans="4:7" s="2" customFormat="1" x14ac:dyDescent="0.25"/>
    <row r="89" spans="4:7" s="2" customFormat="1" x14ac:dyDescent="0.25"/>
    <row r="90" spans="4:7" s="2" customFormat="1" x14ac:dyDescent="0.25"/>
    <row r="91" spans="4:7" s="2" customFormat="1" x14ac:dyDescent="0.25"/>
    <row r="92" spans="4:7" s="2" customFormat="1" x14ac:dyDescent="0.25"/>
    <row r="93" spans="4:7" s="2" customFormat="1" x14ac:dyDescent="0.25"/>
    <row r="94" spans="4:7" s="2" customFormat="1" x14ac:dyDescent="0.25"/>
    <row r="95" spans="4:7" x14ac:dyDescent="0.25">
      <c r="D95" s="2"/>
    </row>
    <row r="96" spans="4:7" x14ac:dyDescent="0.25">
      <c r="D96" s="2"/>
    </row>
    <row r="97" spans="1:7" x14ac:dyDescent="0.25">
      <c r="D97" s="2"/>
    </row>
    <row r="98" spans="1:7" x14ac:dyDescent="0.25">
      <c r="D98" s="2"/>
    </row>
    <row r="99" spans="1:7" x14ac:dyDescent="0.25">
      <c r="D99" s="2"/>
    </row>
    <row r="105" spans="1:7" x14ac:dyDescent="0.25">
      <c r="A105" s="2" t="s">
        <v>7</v>
      </c>
      <c r="B105" s="2">
        <f t="shared" ref="B105:G105" si="12">COUNT(B1:B95)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AVERAGE(B2:B99)</f>
        <v>1.4776933333333329</v>
      </c>
      <c r="C106" s="2">
        <f t="shared" si="13"/>
        <v>0.95327333333333364</v>
      </c>
      <c r="D106" s="1">
        <f t="shared" si="13"/>
        <v>1.560239240516649</v>
      </c>
      <c r="E106" s="1">
        <f t="shared" si="13"/>
        <v>4.4516861340853495</v>
      </c>
      <c r="F106" s="1">
        <f t="shared" si="13"/>
        <v>0.84466408624434275</v>
      </c>
      <c r="G106" s="1">
        <f t="shared" si="13"/>
        <v>5.4838897383683536</v>
      </c>
    </row>
    <row r="107" spans="1:7" x14ac:dyDescent="0.25">
      <c r="A107" s="2" t="s">
        <v>9</v>
      </c>
      <c r="B107" s="2">
        <f t="shared" ref="B107:G107" si="14">_xlfn.STDEV.S(B2:B99)</f>
        <v>0.33045611285392151</v>
      </c>
      <c r="C107" s="2">
        <f t="shared" si="14"/>
        <v>9.9444378495788924E-2</v>
      </c>
      <c r="D107" s="1">
        <f t="shared" si="14"/>
        <v>0.35266625632368653</v>
      </c>
      <c r="E107" s="1">
        <f t="shared" si="14"/>
        <v>1.2264522598788892</v>
      </c>
      <c r="F107" s="1">
        <f t="shared" si="14"/>
        <v>0.32547948231009793</v>
      </c>
      <c r="G107" s="1">
        <f t="shared" si="14"/>
        <v>0.64040315184915908</v>
      </c>
    </row>
    <row r="111" spans="1:7" s="2" customFormat="1" x14ac:dyDescent="0.25">
      <c r="D111" s="1"/>
      <c r="E111" s="1"/>
    </row>
    <row r="112" spans="1:7" s="2" customFormat="1" x14ac:dyDescent="0.25">
      <c r="D112" s="1"/>
      <c r="E112" s="1"/>
    </row>
    <row r="113" spans="4:5" s="2" customFormat="1" x14ac:dyDescent="0.25">
      <c r="D113" s="1"/>
      <c r="E113" s="1"/>
    </row>
    <row r="114" spans="4:5" s="2" customFormat="1" x14ac:dyDescent="0.25">
      <c r="D114" s="1"/>
      <c r="E114" s="1"/>
    </row>
    <row r="115" spans="4:5" s="2" customFormat="1" x14ac:dyDescent="0.25">
      <c r="D115" s="1"/>
      <c r="E115" s="1"/>
    </row>
    <row r="116" spans="4:5" s="2" customFormat="1" x14ac:dyDescent="0.25">
      <c r="D116" s="1"/>
      <c r="E116" s="1"/>
    </row>
    <row r="117" spans="4:5" s="2" customFormat="1" x14ac:dyDescent="0.25">
      <c r="D117" s="1"/>
      <c r="E117" s="1"/>
    </row>
    <row r="118" spans="4:5" s="2" customFormat="1" x14ac:dyDescent="0.25">
      <c r="D118" s="1"/>
      <c r="E118" s="1"/>
    </row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  <row r="122" spans="4:5" s="2" customFormat="1" x14ac:dyDescent="0.25">
      <c r="D122" s="1"/>
      <c r="E122" s="1"/>
    </row>
    <row r="123" spans="4:5" s="2" customFormat="1" x14ac:dyDescent="0.25">
      <c r="D123" s="1"/>
      <c r="E123" s="1"/>
    </row>
    <row r="124" spans="4:5" s="2" customFormat="1" x14ac:dyDescent="0.25">
      <c r="D124" s="1"/>
      <c r="E124" s="1"/>
    </row>
    <row r="125" spans="4:5" s="2" customFormat="1" x14ac:dyDescent="0.25">
      <c r="D125" s="1"/>
      <c r="E125" s="1"/>
    </row>
    <row r="126" spans="4:5" s="2" customFormat="1" x14ac:dyDescent="0.25">
      <c r="D126" s="1"/>
      <c r="E126" s="1"/>
    </row>
    <row r="127" spans="4:5" s="2" customFormat="1" x14ac:dyDescent="0.25">
      <c r="D127" s="1"/>
      <c r="E127" s="1"/>
    </row>
    <row r="128" spans="4:5" s="2" customFormat="1" x14ac:dyDescent="0.25">
      <c r="D128" s="1"/>
      <c r="E128" s="1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7"/>
  <sheetViews>
    <sheetView workbookViewId="0">
      <pane ySplit="1" topLeftCell="A9" activePane="bottomLeft" state="frozen"/>
      <selection pane="bottomLeft" activeCell="J86" sqref="J8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74</v>
      </c>
      <c r="B2" s="2">
        <v>1.5640000000000001</v>
      </c>
      <c r="C2" s="2">
        <v>1.0529999999999999</v>
      </c>
      <c r="D2" s="1">
        <f t="shared" ref="D2:D33" si="0">B2/C2</f>
        <v>1.4852801519468188</v>
      </c>
      <c r="E2" s="1">
        <f t="shared" ref="E2:E33" si="1">((4*PI()*(C2/2)^2)+((PI()*C2)*(B2-C2)))</f>
        <v>5.1738638084558017</v>
      </c>
      <c r="F2" s="1">
        <f t="shared" ref="F2:F33" si="2">(((4/3)*PI()*(C2/2)^3)+(PI()*((C2/2)^2)*(B2-C2)))</f>
        <v>1.0563489977683347</v>
      </c>
      <c r="G2" s="1">
        <f t="shared" ref="G2:G33" si="3">E2/F2</f>
        <v>4.8978735431057503</v>
      </c>
    </row>
    <row r="3" spans="1:15" x14ac:dyDescent="0.25">
      <c r="A3" s="2" t="s">
        <v>74</v>
      </c>
      <c r="B3" s="2">
        <v>1.18</v>
      </c>
      <c r="C3" s="2">
        <v>0.72899999999999998</v>
      </c>
      <c r="D3" s="1">
        <f t="shared" si="0"/>
        <v>1.6186556927297668</v>
      </c>
      <c r="E3" s="1">
        <f t="shared" si="1"/>
        <v>2.7024608324710115</v>
      </c>
      <c r="F3" s="1">
        <f t="shared" si="2"/>
        <v>0.39109703987679473</v>
      </c>
      <c r="G3" s="1">
        <f t="shared" si="3"/>
        <v>6.909949595431236</v>
      </c>
    </row>
    <row r="4" spans="1:15" x14ac:dyDescent="0.25">
      <c r="A4" s="2" t="s">
        <v>74</v>
      </c>
      <c r="B4" s="2">
        <v>1.2270000000000001</v>
      </c>
      <c r="C4" s="2">
        <v>1.1120000000000001</v>
      </c>
      <c r="D4" s="1">
        <f t="shared" si="0"/>
        <v>1.1034172661870503</v>
      </c>
      <c r="E4" s="1">
        <f t="shared" si="1"/>
        <v>4.2864644147816007</v>
      </c>
      <c r="F4" s="1">
        <f t="shared" si="2"/>
        <v>0.83165328135766192</v>
      </c>
      <c r="G4" s="1">
        <f t="shared" si="3"/>
        <v>5.1541483823451157</v>
      </c>
    </row>
    <row r="5" spans="1:15" x14ac:dyDescent="0.25">
      <c r="A5" s="2" t="s">
        <v>74</v>
      </c>
      <c r="B5" s="2">
        <v>1.63</v>
      </c>
      <c r="C5" s="2">
        <v>1.0089999999999999</v>
      </c>
      <c r="D5" s="1">
        <f t="shared" si="0"/>
        <v>1.6154608523290388</v>
      </c>
      <c r="E5" s="1">
        <f t="shared" si="1"/>
        <v>5.166883189579524</v>
      </c>
      <c r="F5" s="1">
        <f t="shared" si="2"/>
        <v>1.0344145051987195</v>
      </c>
      <c r="G5" s="1">
        <f t="shared" si="3"/>
        <v>4.9949833104737094</v>
      </c>
    </row>
    <row r="6" spans="1:15" x14ac:dyDescent="0.25">
      <c r="A6" s="2" t="s">
        <v>74</v>
      </c>
      <c r="B6" s="2">
        <v>1.377</v>
      </c>
      <c r="C6" s="2">
        <v>0.96799999999999997</v>
      </c>
      <c r="D6" s="1">
        <f t="shared" si="0"/>
        <v>1.4225206611570249</v>
      </c>
      <c r="E6" s="1">
        <f t="shared" si="1"/>
        <v>4.1875419453053642</v>
      </c>
      <c r="F6" s="1">
        <f t="shared" si="2"/>
        <v>0.77592283511648752</v>
      </c>
      <c r="G6" s="1">
        <f t="shared" si="3"/>
        <v>5.3968535990781845</v>
      </c>
    </row>
    <row r="7" spans="1:15" x14ac:dyDescent="0.25">
      <c r="A7" s="2" t="s">
        <v>74</v>
      </c>
      <c r="B7" s="2">
        <v>1.5740000000000001</v>
      </c>
      <c r="C7" s="2">
        <v>0.95899999999999996</v>
      </c>
      <c r="D7" s="1">
        <f t="shared" si="0"/>
        <v>1.6412930135557875</v>
      </c>
      <c r="E7" s="1">
        <f t="shared" si="1"/>
        <v>4.742127296443571</v>
      </c>
      <c r="F7" s="1">
        <f t="shared" si="2"/>
        <v>0.90602474538542743</v>
      </c>
      <c r="G7" s="1">
        <f t="shared" si="3"/>
        <v>5.2339931338478474</v>
      </c>
    </row>
    <row r="8" spans="1:15" x14ac:dyDescent="0.25">
      <c r="A8" s="2" t="s">
        <v>74</v>
      </c>
      <c r="B8" s="2">
        <v>1.387</v>
      </c>
      <c r="C8" s="2">
        <v>0.86899999999999999</v>
      </c>
      <c r="D8" s="1">
        <f t="shared" si="0"/>
        <v>1.5960874568469505</v>
      </c>
      <c r="E8" s="1">
        <f t="shared" si="1"/>
        <v>3.7865710501497385</v>
      </c>
      <c r="F8" s="1">
        <f t="shared" si="2"/>
        <v>0.65083066321640004</v>
      </c>
      <c r="G8" s="1">
        <f t="shared" si="3"/>
        <v>5.8180587734396747</v>
      </c>
    </row>
    <row r="9" spans="1:15" x14ac:dyDescent="0.25">
      <c r="A9" s="2" t="s">
        <v>74</v>
      </c>
      <c r="B9" s="2">
        <v>1.7729999999999999</v>
      </c>
      <c r="C9" s="2">
        <v>0.81699999999999995</v>
      </c>
      <c r="D9" s="1">
        <f t="shared" si="0"/>
        <v>2.1701346389228888</v>
      </c>
      <c r="E9" s="1">
        <f t="shared" si="1"/>
        <v>4.5507257640236123</v>
      </c>
      <c r="F9" s="1">
        <f t="shared" si="2"/>
        <v>0.78671644845512434</v>
      </c>
      <c r="G9" s="1">
        <f t="shared" si="3"/>
        <v>5.7844548349788232</v>
      </c>
    </row>
    <row r="10" spans="1:15" x14ac:dyDescent="0.25">
      <c r="A10" s="2" t="s">
        <v>74</v>
      </c>
      <c r="B10" s="2">
        <v>1.4179999999999999</v>
      </c>
      <c r="C10" s="2">
        <v>0.80900000000000005</v>
      </c>
      <c r="D10" s="1">
        <f t="shared" si="0"/>
        <v>1.752781211372064</v>
      </c>
      <c r="E10" s="1">
        <f t="shared" si="1"/>
        <v>3.6039157116773741</v>
      </c>
      <c r="F10" s="1">
        <f t="shared" si="2"/>
        <v>0.59027568805967334</v>
      </c>
      <c r="G10" s="1">
        <f t="shared" si="3"/>
        <v>6.1054788204542145</v>
      </c>
    </row>
    <row r="11" spans="1:15" x14ac:dyDescent="0.25">
      <c r="A11" s="2" t="s">
        <v>74</v>
      </c>
      <c r="B11" s="2">
        <v>1.8979999999999999</v>
      </c>
      <c r="C11" s="2">
        <v>1.08</v>
      </c>
      <c r="D11" s="1">
        <f t="shared" si="0"/>
        <v>1.7574074074074073</v>
      </c>
      <c r="E11" s="1">
        <f t="shared" si="1"/>
        <v>6.4397622850345009</v>
      </c>
      <c r="F11" s="1">
        <f t="shared" si="2"/>
        <v>1.4089439865560731</v>
      </c>
      <c r="G11" s="1">
        <f t="shared" si="3"/>
        <v>4.5706304483937776</v>
      </c>
    </row>
    <row r="12" spans="1:15" x14ac:dyDescent="0.25">
      <c r="A12" s="2" t="s">
        <v>74</v>
      </c>
      <c r="B12" s="2">
        <v>1.7310000000000001</v>
      </c>
      <c r="C12" s="2">
        <v>0.93100000000000005</v>
      </c>
      <c r="D12" s="1">
        <f t="shared" si="0"/>
        <v>1.8592910848549946</v>
      </c>
      <c r="E12" s="1">
        <f t="shared" si="1"/>
        <v>5.0628681984118211</v>
      </c>
      <c r="F12" s="1">
        <f t="shared" si="2"/>
        <v>0.96712238145477714</v>
      </c>
      <c r="G12" s="1">
        <f t="shared" si="3"/>
        <v>5.2349819376489757</v>
      </c>
    </row>
    <row r="13" spans="1:15" x14ac:dyDescent="0.25">
      <c r="A13" s="2" t="s">
        <v>74</v>
      </c>
      <c r="B13" s="2">
        <v>2.3140000000000001</v>
      </c>
      <c r="C13" s="2">
        <v>0.97799999999999998</v>
      </c>
      <c r="D13" s="1">
        <f t="shared" si="0"/>
        <v>2.3660531697341516</v>
      </c>
      <c r="E13" s="1">
        <f t="shared" si="1"/>
        <v>7.1097132015978319</v>
      </c>
      <c r="F13" s="1">
        <f t="shared" si="2"/>
        <v>1.4934269045150614</v>
      </c>
      <c r="G13" s="1">
        <f t="shared" si="3"/>
        <v>4.7606703616381312</v>
      </c>
    </row>
    <row r="14" spans="1:15" x14ac:dyDescent="0.25">
      <c r="A14" s="2" t="s">
        <v>74</v>
      </c>
      <c r="B14" s="2">
        <v>1.0960000000000001</v>
      </c>
      <c r="C14" s="2">
        <v>1.095</v>
      </c>
      <c r="D14" s="1">
        <f t="shared" si="0"/>
        <v>1.0009132420091325</v>
      </c>
      <c r="E14" s="1">
        <f t="shared" si="1"/>
        <v>3.7702881754261828</v>
      </c>
      <c r="F14" s="1">
        <f t="shared" si="2"/>
        <v>0.68839149602623417</v>
      </c>
      <c r="G14" s="1">
        <f t="shared" si="3"/>
        <v>5.4769534446464156</v>
      </c>
    </row>
    <row r="15" spans="1:15" x14ac:dyDescent="0.25">
      <c r="A15" s="2" t="s">
        <v>74</v>
      </c>
      <c r="B15" s="2">
        <v>1.1539999999999999</v>
      </c>
      <c r="C15" s="2">
        <v>0.89900000000000002</v>
      </c>
      <c r="D15" s="1">
        <f t="shared" si="0"/>
        <v>1.2836484983314793</v>
      </c>
      <c r="E15" s="1">
        <f t="shared" si="1"/>
        <v>3.2592327320961165</v>
      </c>
      <c r="F15" s="1">
        <f t="shared" si="2"/>
        <v>0.54229626874882642</v>
      </c>
      <c r="G15" s="1">
        <f t="shared" si="3"/>
        <v>6.010059297689331</v>
      </c>
    </row>
    <row r="16" spans="1:15" x14ac:dyDescent="0.25">
      <c r="A16" s="2" t="s">
        <v>74</v>
      </c>
      <c r="B16" s="2">
        <v>1.1519999999999999</v>
      </c>
      <c r="C16" s="2">
        <v>1.0089999999999999</v>
      </c>
      <c r="D16" s="1">
        <f t="shared" si="0"/>
        <v>1.1417244796828543</v>
      </c>
      <c r="E16" s="1">
        <f t="shared" si="1"/>
        <v>3.6516867695678599</v>
      </c>
      <c r="F16" s="1">
        <f t="shared" si="2"/>
        <v>0.65220620825077724</v>
      </c>
      <c r="G16" s="1">
        <f t="shared" si="3"/>
        <v>5.5989757892089314</v>
      </c>
    </row>
    <row r="17" spans="1:7" x14ac:dyDescent="0.25">
      <c r="A17" s="2" t="s">
        <v>74</v>
      </c>
      <c r="B17" s="2">
        <v>1.575</v>
      </c>
      <c r="C17" s="2">
        <v>0.97499999999999998</v>
      </c>
      <c r="D17" s="1">
        <f t="shared" si="0"/>
        <v>1.6153846153846154</v>
      </c>
      <c r="E17" s="1">
        <f t="shared" si="1"/>
        <v>4.8243082186688255</v>
      </c>
      <c r="F17" s="1">
        <f t="shared" si="2"/>
        <v>0.93327391134962401</v>
      </c>
      <c r="G17" s="1">
        <f t="shared" si="3"/>
        <v>5.1692307692307695</v>
      </c>
    </row>
    <row r="18" spans="1:7" x14ac:dyDescent="0.25">
      <c r="A18" s="2" t="s">
        <v>74</v>
      </c>
      <c r="B18" s="2">
        <v>0.98599999999999999</v>
      </c>
      <c r="C18" s="2">
        <v>0.83599999999999997</v>
      </c>
      <c r="D18" s="1">
        <f t="shared" si="0"/>
        <v>1.1794258373205742</v>
      </c>
      <c r="E18" s="1">
        <f t="shared" si="1"/>
        <v>2.5896022579834517</v>
      </c>
      <c r="F18" s="1">
        <f t="shared" si="2"/>
        <v>0.38826349635265212</v>
      </c>
      <c r="G18" s="1">
        <f t="shared" si="3"/>
        <v>6.6697031328213425</v>
      </c>
    </row>
    <row r="19" spans="1:7" x14ac:dyDescent="0.25">
      <c r="A19" s="2" t="s">
        <v>74</v>
      </c>
      <c r="B19" s="2">
        <v>1.32</v>
      </c>
      <c r="C19" s="2">
        <v>0.88200000000000001</v>
      </c>
      <c r="D19" s="1">
        <f t="shared" si="0"/>
        <v>1.4965986394557824</v>
      </c>
      <c r="E19" s="1">
        <f t="shared" si="1"/>
        <v>3.6575678310153812</v>
      </c>
      <c r="F19" s="1">
        <f t="shared" si="2"/>
        <v>0.62686556296522933</v>
      </c>
      <c r="G19" s="1">
        <f t="shared" si="3"/>
        <v>5.8346925514845314</v>
      </c>
    </row>
    <row r="20" spans="1:7" x14ac:dyDescent="0.25">
      <c r="A20" s="2" t="s">
        <v>74</v>
      </c>
      <c r="B20" s="2">
        <v>1.0429999999999999</v>
      </c>
      <c r="C20" s="2">
        <v>1.008</v>
      </c>
      <c r="D20" s="1">
        <f t="shared" si="0"/>
        <v>1.0347222222222221</v>
      </c>
      <c r="E20" s="1">
        <f t="shared" si="1"/>
        <v>3.3028945867957074</v>
      </c>
      <c r="F20" s="1">
        <f t="shared" si="2"/>
        <v>0.56419646324244521</v>
      </c>
      <c r="G20" s="1">
        <f t="shared" si="3"/>
        <v>5.8541568442558543</v>
      </c>
    </row>
    <row r="21" spans="1:7" x14ac:dyDescent="0.25">
      <c r="A21" s="2" t="s">
        <v>74</v>
      </c>
      <c r="B21" s="2">
        <v>1.4910000000000001</v>
      </c>
      <c r="C21" s="2">
        <v>0.94499999999999995</v>
      </c>
      <c r="D21" s="1">
        <f t="shared" si="0"/>
        <v>1.5777777777777779</v>
      </c>
      <c r="E21" s="1">
        <f t="shared" si="1"/>
        <v>4.4264883409447506</v>
      </c>
      <c r="F21" s="1">
        <f t="shared" si="2"/>
        <v>0.8248231091647753</v>
      </c>
      <c r="G21" s="1">
        <f t="shared" si="3"/>
        <v>5.3665910808767956</v>
      </c>
    </row>
    <row r="22" spans="1:7" x14ac:dyDescent="0.25">
      <c r="A22" s="2" t="s">
        <v>74</v>
      </c>
      <c r="B22" s="2">
        <v>1.163</v>
      </c>
      <c r="C22" s="2">
        <v>0.89800000000000002</v>
      </c>
      <c r="D22" s="1">
        <f t="shared" si="0"/>
        <v>1.2951002227171493</v>
      </c>
      <c r="E22" s="1">
        <f t="shared" si="1"/>
        <v>3.2809976860001866</v>
      </c>
      <c r="F22" s="1">
        <f t="shared" si="2"/>
        <v>0.5470017464871727</v>
      </c>
      <c r="G22" s="1">
        <f t="shared" si="3"/>
        <v>5.9981484649192556</v>
      </c>
    </row>
    <row r="23" spans="1:7" x14ac:dyDescent="0.25">
      <c r="A23" s="2" t="s">
        <v>74</v>
      </c>
      <c r="B23" s="2">
        <v>1.512</v>
      </c>
      <c r="C23" s="2">
        <v>1.075</v>
      </c>
      <c r="D23" s="1">
        <f t="shared" si="0"/>
        <v>1.4065116279069767</v>
      </c>
      <c r="E23" s="1">
        <f t="shared" si="1"/>
        <v>5.1063446991448496</v>
      </c>
      <c r="F23" s="1">
        <f t="shared" si="2"/>
        <v>1.0470975765553818</v>
      </c>
      <c r="G23" s="1">
        <f t="shared" si="3"/>
        <v>4.8766655691660565</v>
      </c>
    </row>
    <row r="24" spans="1:7" x14ac:dyDescent="0.25">
      <c r="A24" s="2" t="s">
        <v>74</v>
      </c>
      <c r="B24" s="2">
        <v>2.3140000000000001</v>
      </c>
      <c r="C24" s="2">
        <v>1.046</v>
      </c>
      <c r="D24" s="1">
        <f t="shared" si="0"/>
        <v>2.2122370936902485</v>
      </c>
      <c r="E24" s="1">
        <f t="shared" si="1"/>
        <v>7.6040490888254944</v>
      </c>
      <c r="F24" s="1">
        <f t="shared" si="2"/>
        <v>1.6888437483934746</v>
      </c>
      <c r="G24" s="1">
        <f t="shared" si="3"/>
        <v>4.5025178297630575</v>
      </c>
    </row>
    <row r="25" spans="1:7" x14ac:dyDescent="0.25">
      <c r="A25" s="2" t="s">
        <v>74</v>
      </c>
      <c r="B25" s="2">
        <v>1.466</v>
      </c>
      <c r="C25" s="2">
        <v>0.93</v>
      </c>
      <c r="D25" s="1">
        <f t="shared" si="0"/>
        <v>1.5763440860215052</v>
      </c>
      <c r="E25" s="1">
        <f t="shared" si="1"/>
        <v>4.2831845920512528</v>
      </c>
      <c r="F25" s="1">
        <f t="shared" si="2"/>
        <v>0.78526024747995571</v>
      </c>
      <c r="G25" s="1">
        <f t="shared" si="3"/>
        <v>5.4544778063027879</v>
      </c>
    </row>
    <row r="26" spans="1:7" x14ac:dyDescent="0.25">
      <c r="A26" s="2" t="s">
        <v>74</v>
      </c>
      <c r="B26" s="2">
        <v>1.258</v>
      </c>
      <c r="C26" s="2">
        <v>1.0429999999999999</v>
      </c>
      <c r="D26" s="1">
        <f t="shared" si="0"/>
        <v>1.2061361457334612</v>
      </c>
      <c r="E26" s="1">
        <f t="shared" si="1"/>
        <v>4.122064871219246</v>
      </c>
      <c r="F26" s="1">
        <f t="shared" si="2"/>
        <v>0.77778389025713079</v>
      </c>
      <c r="G26" s="1">
        <f t="shared" si="3"/>
        <v>5.2997560413041152</v>
      </c>
    </row>
    <row r="27" spans="1:7" x14ac:dyDescent="0.25">
      <c r="A27" s="2" t="s">
        <v>74</v>
      </c>
      <c r="B27" s="2">
        <v>1.653</v>
      </c>
      <c r="C27" s="2">
        <v>0.77600000000000002</v>
      </c>
      <c r="D27" s="1">
        <f t="shared" si="0"/>
        <v>2.1301546391752577</v>
      </c>
      <c r="E27" s="1">
        <f t="shared" si="1"/>
        <v>4.0298088613539278</v>
      </c>
      <c r="F27" s="1">
        <f t="shared" si="2"/>
        <v>0.65944705598032582</v>
      </c>
      <c r="G27" s="1">
        <f t="shared" si="3"/>
        <v>6.1108906694006899</v>
      </c>
    </row>
    <row r="28" spans="1:7" x14ac:dyDescent="0.25">
      <c r="A28" s="2" t="s">
        <v>74</v>
      </c>
      <c r="B28" s="2">
        <v>1.403</v>
      </c>
      <c r="C28" s="2">
        <v>0.92500000000000004</v>
      </c>
      <c r="D28" s="1">
        <f t="shared" si="0"/>
        <v>1.5167567567567568</v>
      </c>
      <c r="E28" s="1">
        <f t="shared" si="1"/>
        <v>4.0770804060124943</v>
      </c>
      <c r="F28" s="1">
        <f t="shared" si="2"/>
        <v>0.73562290029366562</v>
      </c>
      <c r="G28" s="1">
        <f t="shared" si="3"/>
        <v>5.5423511209138487</v>
      </c>
    </row>
    <row r="29" spans="1:7" x14ac:dyDescent="0.25">
      <c r="A29" s="2" t="s">
        <v>74</v>
      </c>
      <c r="B29" s="2">
        <v>1.694</v>
      </c>
      <c r="C29" s="2">
        <v>0.999</v>
      </c>
      <c r="D29" s="1">
        <f t="shared" si="0"/>
        <v>1.6956956956956957</v>
      </c>
      <c r="E29" s="1">
        <f t="shared" si="1"/>
        <v>5.3165360972259279</v>
      </c>
      <c r="F29" s="1">
        <f t="shared" si="2"/>
        <v>1.0667901155100594</v>
      </c>
      <c r="G29" s="1">
        <f t="shared" si="3"/>
        <v>4.9836758139476736</v>
      </c>
    </row>
    <row r="30" spans="1:7" x14ac:dyDescent="0.25">
      <c r="A30" s="2" t="s">
        <v>74</v>
      </c>
      <c r="B30" s="2">
        <v>1.516</v>
      </c>
      <c r="C30" s="2">
        <v>1.038</v>
      </c>
      <c r="D30" s="1">
        <f t="shared" si="0"/>
        <v>1.4605009633911368</v>
      </c>
      <c r="E30" s="1">
        <f t="shared" si="1"/>
        <v>4.9436353324301274</v>
      </c>
      <c r="F30" s="1">
        <f t="shared" si="2"/>
        <v>0.99008037035341223</v>
      </c>
      <c r="G30" s="1">
        <f t="shared" si="3"/>
        <v>4.9931656868073055</v>
      </c>
    </row>
    <row r="31" spans="1:7" x14ac:dyDescent="0.25">
      <c r="A31" s="2" t="s">
        <v>74</v>
      </c>
      <c r="B31" s="2">
        <v>1.2569999999999999</v>
      </c>
      <c r="C31" s="2">
        <v>0.83499999999999996</v>
      </c>
      <c r="D31" s="1">
        <f t="shared" si="0"/>
        <v>1.5053892215568863</v>
      </c>
      <c r="E31" s="1">
        <f t="shared" si="1"/>
        <v>3.2973999412445787</v>
      </c>
      <c r="F31" s="1">
        <f t="shared" si="2"/>
        <v>0.53591711747265713</v>
      </c>
      <c r="G31" s="1">
        <f t="shared" si="3"/>
        <v>6.1528169818401341</v>
      </c>
    </row>
    <row r="32" spans="1:7" x14ac:dyDescent="0.25">
      <c r="A32" s="2" t="s">
        <v>74</v>
      </c>
      <c r="B32" s="2">
        <v>1.4059999999999999</v>
      </c>
      <c r="C32" s="2">
        <v>1.0049999999999999</v>
      </c>
      <c r="D32" s="1">
        <f t="shared" si="0"/>
        <v>1.3990049751243783</v>
      </c>
      <c r="E32" s="1">
        <f t="shared" si="1"/>
        <v>4.4391646673019842</v>
      </c>
      <c r="F32" s="1">
        <f t="shared" si="2"/>
        <v>0.84959407636447848</v>
      </c>
      <c r="G32" s="1">
        <f t="shared" si="3"/>
        <v>5.2250419239005721</v>
      </c>
    </row>
    <row r="33" spans="1:7" x14ac:dyDescent="0.25">
      <c r="A33" s="2" t="s">
        <v>74</v>
      </c>
      <c r="B33" s="2">
        <v>1.341</v>
      </c>
      <c r="C33" s="2">
        <v>0.89300000000000002</v>
      </c>
      <c r="D33" s="1">
        <f t="shared" si="0"/>
        <v>1.501679731243001</v>
      </c>
      <c r="E33" s="1">
        <f t="shared" si="1"/>
        <v>3.7620980433782742</v>
      </c>
      <c r="F33" s="1">
        <f t="shared" si="2"/>
        <v>0.65345529580326733</v>
      </c>
      <c r="G33" s="1">
        <f t="shared" si="3"/>
        <v>5.7572385862351494</v>
      </c>
    </row>
    <row r="34" spans="1:7" x14ac:dyDescent="0.25">
      <c r="A34" s="2" t="s">
        <v>74</v>
      </c>
      <c r="B34" s="2">
        <v>1.6639999999999999</v>
      </c>
      <c r="C34" s="2">
        <v>0.98399999999999999</v>
      </c>
      <c r="D34" s="1">
        <f t="shared" ref="D34:D65" si="4">B34/C34</f>
        <v>1.6910569105691056</v>
      </c>
      <c r="E34" s="1">
        <f t="shared" ref="E34:E65" si="5">((4*PI()*(C34/2)^2)+((PI()*C34)*(B34-C34)))</f>
        <v>5.1439684127642407</v>
      </c>
      <c r="F34" s="1">
        <f t="shared" ref="F34:F65" si="6">(((4/3)*PI()*(C34/2)^3)+(PI()*((C34/2)^2)*(B34-C34)))</f>
        <v>1.0159832227556755</v>
      </c>
      <c r="G34" s="1">
        <f t="shared" ref="G34:G65" si="7">E34/F34</f>
        <v>5.0630446424224731</v>
      </c>
    </row>
    <row r="35" spans="1:7" x14ac:dyDescent="0.25">
      <c r="A35" s="2" t="s">
        <v>74</v>
      </c>
      <c r="B35" s="2">
        <v>1.022</v>
      </c>
      <c r="C35" s="2">
        <v>1.02</v>
      </c>
      <c r="D35" s="1">
        <f t="shared" si="4"/>
        <v>1.0019607843137255</v>
      </c>
      <c r="E35" s="1">
        <f t="shared" si="5"/>
        <v>3.2749218458081439</v>
      </c>
      <c r="F35" s="1">
        <f t="shared" si="6"/>
        <v>0.55728146595351691</v>
      </c>
      <c r="G35" s="1">
        <f t="shared" si="7"/>
        <v>5.8766028405497099</v>
      </c>
    </row>
    <row r="36" spans="1:7" x14ac:dyDescent="0.25">
      <c r="A36" s="2" t="s">
        <v>74</v>
      </c>
      <c r="B36" s="2">
        <v>1.421</v>
      </c>
      <c r="C36" s="2">
        <v>0.995</v>
      </c>
      <c r="D36" s="1">
        <f t="shared" si="4"/>
        <v>1.4281407035175879</v>
      </c>
      <c r="E36" s="1">
        <f t="shared" si="5"/>
        <v>4.4418821449473409</v>
      </c>
      <c r="F36" s="1">
        <f t="shared" si="6"/>
        <v>0.8470261843443273</v>
      </c>
      <c r="G36" s="1">
        <f t="shared" si="7"/>
        <v>5.2440907105908989</v>
      </c>
    </row>
    <row r="37" spans="1:7" x14ac:dyDescent="0.25">
      <c r="A37" s="2" t="s">
        <v>74</v>
      </c>
      <c r="B37" s="2">
        <v>1.4350000000000001</v>
      </c>
      <c r="C37" s="2">
        <v>1.024</v>
      </c>
      <c r="D37" s="1">
        <f t="shared" si="4"/>
        <v>1.4013671875</v>
      </c>
      <c r="E37" s="1">
        <f t="shared" si="5"/>
        <v>4.6163819088909861</v>
      </c>
      <c r="F37" s="1">
        <f t="shared" si="6"/>
        <v>0.90068881649855026</v>
      </c>
      <c r="G37" s="1">
        <f t="shared" si="7"/>
        <v>5.1253905059433107</v>
      </c>
    </row>
    <row r="38" spans="1:7" x14ac:dyDescent="0.25">
      <c r="A38" s="2" t="s">
        <v>74</v>
      </c>
      <c r="B38" s="2">
        <v>1.46</v>
      </c>
      <c r="C38" s="2">
        <v>1.0049999999999999</v>
      </c>
      <c r="D38" s="1">
        <f t="shared" si="4"/>
        <v>1.4527363184079602</v>
      </c>
      <c r="E38" s="1">
        <f t="shared" si="5"/>
        <v>4.6096589006123025</v>
      </c>
      <c r="F38" s="1">
        <f t="shared" si="6"/>
        <v>0.89243075248369585</v>
      </c>
      <c r="G38" s="1">
        <f t="shared" si="7"/>
        <v>5.1652846876727478</v>
      </c>
    </row>
    <row r="39" spans="1:7" x14ac:dyDescent="0.25">
      <c r="A39" s="2" t="s">
        <v>74</v>
      </c>
      <c r="B39" s="2">
        <v>1.792</v>
      </c>
      <c r="C39" s="2">
        <v>0.92300000000000004</v>
      </c>
      <c r="D39" s="1">
        <f t="shared" si="4"/>
        <v>1.9414951245937162</v>
      </c>
      <c r="E39" s="1">
        <f t="shared" si="5"/>
        <v>5.1962445145199752</v>
      </c>
      <c r="F39" s="1">
        <f t="shared" si="6"/>
        <v>0.993172586857065</v>
      </c>
      <c r="G39" s="1">
        <f t="shared" si="7"/>
        <v>5.231965303194384</v>
      </c>
    </row>
    <row r="40" spans="1:7" x14ac:dyDescent="0.25">
      <c r="A40" s="2" t="s">
        <v>74</v>
      </c>
      <c r="B40" s="2">
        <v>1.66</v>
      </c>
      <c r="C40" s="2">
        <v>0.96599999999999997</v>
      </c>
      <c r="D40" s="1">
        <f t="shared" si="4"/>
        <v>1.7184265010351967</v>
      </c>
      <c r="E40" s="1">
        <f t="shared" si="5"/>
        <v>5.0377323155904481</v>
      </c>
      <c r="F40" s="1">
        <f t="shared" si="6"/>
        <v>0.98061887345770771</v>
      </c>
      <c r="G40" s="1">
        <f t="shared" si="7"/>
        <v>5.1372989567569407</v>
      </c>
    </row>
    <row r="41" spans="1:7" x14ac:dyDescent="0.25">
      <c r="A41" s="2" t="s">
        <v>74</v>
      </c>
      <c r="B41" s="2">
        <v>1.4039999999999999</v>
      </c>
      <c r="C41" s="2">
        <v>0.93400000000000005</v>
      </c>
      <c r="D41" s="1">
        <f t="shared" si="4"/>
        <v>1.5032119914346893</v>
      </c>
      <c r="E41" s="1">
        <f t="shared" si="5"/>
        <v>4.1196835439878248</v>
      </c>
      <c r="F41" s="1">
        <f t="shared" si="6"/>
        <v>0.74863707038327476</v>
      </c>
      <c r="G41" s="1">
        <f t="shared" si="7"/>
        <v>5.5029115000659772</v>
      </c>
    </row>
    <row r="42" spans="1:7" x14ac:dyDescent="0.25">
      <c r="A42" s="2" t="s">
        <v>74</v>
      </c>
      <c r="B42" s="2">
        <v>1.43</v>
      </c>
      <c r="C42" s="2">
        <v>0.99399999999999999</v>
      </c>
      <c r="D42" s="1">
        <f t="shared" si="4"/>
        <v>1.4386317907444668</v>
      </c>
      <c r="E42" s="1">
        <f t="shared" si="5"/>
        <v>4.4655226296656032</v>
      </c>
      <c r="F42" s="1">
        <f t="shared" si="6"/>
        <v>0.85256715686792317</v>
      </c>
      <c r="G42" s="1">
        <f t="shared" si="7"/>
        <v>5.2377371022250001</v>
      </c>
    </row>
    <row r="43" spans="1:7" x14ac:dyDescent="0.25">
      <c r="A43" s="2" t="s">
        <v>74</v>
      </c>
      <c r="B43" s="2">
        <v>1.56</v>
      </c>
      <c r="C43" s="2">
        <v>1.0009999999999999</v>
      </c>
      <c r="D43" s="1">
        <f t="shared" si="4"/>
        <v>1.5584415584415587</v>
      </c>
      <c r="E43" s="1">
        <f t="shared" si="5"/>
        <v>4.905785424139677</v>
      </c>
      <c r="F43" s="1">
        <f t="shared" si="6"/>
        <v>0.96508723076844427</v>
      </c>
      <c r="G43" s="1">
        <f t="shared" si="7"/>
        <v>5.0832559666481938</v>
      </c>
    </row>
    <row r="44" spans="1:7" x14ac:dyDescent="0.25">
      <c r="A44" s="2" t="s">
        <v>74</v>
      </c>
      <c r="B44" s="2">
        <v>1.0980000000000001</v>
      </c>
      <c r="C44" s="2">
        <v>0.93200000000000005</v>
      </c>
      <c r="D44" s="1">
        <f t="shared" si="4"/>
        <v>1.1781115879828326</v>
      </c>
      <c r="E44" s="1">
        <f t="shared" si="5"/>
        <v>3.2149048597539647</v>
      </c>
      <c r="F44" s="1">
        <f t="shared" si="6"/>
        <v>0.53713115663210553</v>
      </c>
      <c r="G44" s="1">
        <f t="shared" si="7"/>
        <v>5.9853255951710373</v>
      </c>
    </row>
    <row r="45" spans="1:7" x14ac:dyDescent="0.25">
      <c r="A45" s="2" t="s">
        <v>74</v>
      </c>
      <c r="B45" s="2">
        <v>1.478</v>
      </c>
      <c r="C45" s="2">
        <f>(0.621+0.878)/2</f>
        <v>0.74950000000000006</v>
      </c>
      <c r="D45" s="1">
        <f t="shared" si="4"/>
        <v>1.971981320880587</v>
      </c>
      <c r="E45" s="1">
        <f t="shared" si="5"/>
        <v>3.4801338195332834</v>
      </c>
      <c r="F45" s="1">
        <f t="shared" si="6"/>
        <v>0.54186420371130761</v>
      </c>
      <c r="G45" s="1">
        <f t="shared" si="7"/>
        <v>6.4225202471344947</v>
      </c>
    </row>
    <row r="46" spans="1:7" x14ac:dyDescent="0.25">
      <c r="A46" s="2" t="s">
        <v>74</v>
      </c>
      <c r="B46" s="2">
        <v>1.4930000000000001</v>
      </c>
      <c r="C46" s="2">
        <v>0.91600000000000004</v>
      </c>
      <c r="D46" s="1">
        <f t="shared" si="4"/>
        <v>1.6299126637554586</v>
      </c>
      <c r="E46" s="1">
        <f t="shared" si="5"/>
        <v>4.2964044139375588</v>
      </c>
      <c r="F46" s="1">
        <f t="shared" si="6"/>
        <v>0.78266406882135087</v>
      </c>
      <c r="G46" s="1">
        <f t="shared" si="7"/>
        <v>5.4894616797826279</v>
      </c>
    </row>
    <row r="47" spans="1:7" x14ac:dyDescent="0.25">
      <c r="A47" s="2" t="s">
        <v>74</v>
      </c>
      <c r="B47" s="2">
        <v>1.306</v>
      </c>
      <c r="C47" s="2">
        <v>1.038</v>
      </c>
      <c r="D47" s="1">
        <f t="shared" si="4"/>
        <v>1.258188824662813</v>
      </c>
      <c r="E47" s="1">
        <f t="shared" si="5"/>
        <v>4.258830965800624</v>
      </c>
      <c r="F47" s="1">
        <f t="shared" si="6"/>
        <v>0.81237363721305633</v>
      </c>
      <c r="G47" s="1">
        <f t="shared" si="7"/>
        <v>5.2424534360950537</v>
      </c>
    </row>
    <row r="48" spans="1:7" x14ac:dyDescent="0.25">
      <c r="A48" s="2" t="s">
        <v>74</v>
      </c>
      <c r="B48" s="2">
        <v>2.0990000000000002</v>
      </c>
      <c r="C48" s="2">
        <v>0.79300000000000004</v>
      </c>
      <c r="D48" s="1">
        <f t="shared" si="4"/>
        <v>2.646910466582598</v>
      </c>
      <c r="E48" s="1">
        <f t="shared" si="5"/>
        <v>5.2292029630487864</v>
      </c>
      <c r="F48" s="1">
        <f t="shared" si="6"/>
        <v>0.90613608683246283</v>
      </c>
      <c r="G48" s="1">
        <f t="shared" si="7"/>
        <v>5.770880377723687</v>
      </c>
    </row>
    <row r="49" spans="1:7" x14ac:dyDescent="0.25">
      <c r="A49" s="2" t="s">
        <v>74</v>
      </c>
      <c r="B49" s="2">
        <v>1.3919999999999999</v>
      </c>
      <c r="C49" s="2">
        <v>1.133</v>
      </c>
      <c r="D49" s="1">
        <f t="shared" si="4"/>
        <v>1.2285966460723741</v>
      </c>
      <c r="E49" s="1">
        <f t="shared" si="5"/>
        <v>4.9547188713119912</v>
      </c>
      <c r="F49" s="1">
        <f t="shared" si="6"/>
        <v>1.0226579497294606</v>
      </c>
      <c r="G49" s="1">
        <f t="shared" si="7"/>
        <v>4.8449424097497502</v>
      </c>
    </row>
    <row r="50" spans="1:7" x14ac:dyDescent="0.25">
      <c r="A50" s="2" t="s">
        <v>74</v>
      </c>
      <c r="B50" s="2">
        <v>1.865</v>
      </c>
      <c r="C50" s="2">
        <v>0.89100000000000001</v>
      </c>
      <c r="D50" s="1">
        <f t="shared" si="4"/>
        <v>2.0931537598204266</v>
      </c>
      <c r="E50" s="1">
        <f t="shared" si="5"/>
        <v>5.2204316363599634</v>
      </c>
      <c r="F50" s="1">
        <f t="shared" si="6"/>
        <v>0.97766788123041137</v>
      </c>
      <c r="G50" s="1">
        <f t="shared" si="7"/>
        <v>5.3396779587255772</v>
      </c>
    </row>
    <row r="51" spans="1:7" x14ac:dyDescent="0.25">
      <c r="A51" s="2" t="s">
        <v>74</v>
      </c>
      <c r="B51" s="2">
        <v>1.68</v>
      </c>
      <c r="C51" s="2">
        <v>1.004</v>
      </c>
      <c r="D51" s="1">
        <f t="shared" si="4"/>
        <v>1.6733067729083664</v>
      </c>
      <c r="E51" s="1">
        <f t="shared" si="5"/>
        <v>5.2989871606629757</v>
      </c>
      <c r="F51" s="1">
        <f t="shared" si="6"/>
        <v>1.0650922137478926</v>
      </c>
      <c r="G51" s="1">
        <f t="shared" si="7"/>
        <v>4.9751440225223975</v>
      </c>
    </row>
    <row r="52" spans="1:7" x14ac:dyDescent="0.25">
      <c r="A52" s="2" t="s">
        <v>74</v>
      </c>
      <c r="B52" s="2">
        <v>1.3160000000000001</v>
      </c>
      <c r="C52" s="2">
        <v>1.0409999999999999</v>
      </c>
      <c r="D52" s="1">
        <f t="shared" si="4"/>
        <v>1.2641690682036504</v>
      </c>
      <c r="E52" s="1">
        <f t="shared" si="5"/>
        <v>4.3038437053412588</v>
      </c>
      <c r="F52" s="1">
        <f t="shared" si="6"/>
        <v>0.82473631402834013</v>
      </c>
      <c r="G52" s="1">
        <f t="shared" si="7"/>
        <v>5.2184481659593409</v>
      </c>
    </row>
    <row r="53" spans="1:7" x14ac:dyDescent="0.25">
      <c r="A53" s="2" t="s">
        <v>74</v>
      </c>
      <c r="B53" s="2">
        <v>1.1020000000000001</v>
      </c>
      <c r="C53" s="2">
        <v>1.01</v>
      </c>
      <c r="D53" s="1">
        <f t="shared" si="4"/>
        <v>1.0910891089108912</v>
      </c>
      <c r="E53" s="1">
        <f t="shared" si="5"/>
        <v>3.4966554552985118</v>
      </c>
      <c r="F53" s="1">
        <f t="shared" si="6"/>
        <v>0.61317333141402264</v>
      </c>
      <c r="G53" s="1">
        <f t="shared" si="7"/>
        <v>5.7025563183496057</v>
      </c>
    </row>
    <row r="54" spans="1:7" x14ac:dyDescent="0.25">
      <c r="A54" s="2" t="s">
        <v>74</v>
      </c>
      <c r="B54" s="2">
        <v>1.5629999999999999</v>
      </c>
      <c r="C54" s="2">
        <v>1.032</v>
      </c>
      <c r="D54" s="1">
        <f t="shared" si="4"/>
        <v>1.51453488372093</v>
      </c>
      <c r="E54" s="1">
        <f t="shared" si="5"/>
        <v>5.0674392157227928</v>
      </c>
      <c r="F54" s="1">
        <f t="shared" si="6"/>
        <v>1.0196543622669545</v>
      </c>
      <c r="G54" s="1">
        <f t="shared" si="7"/>
        <v>4.9697617185264322</v>
      </c>
    </row>
    <row r="55" spans="1:7" x14ac:dyDescent="0.25">
      <c r="A55" s="2" t="s">
        <v>74</v>
      </c>
      <c r="B55" s="2">
        <v>1.141</v>
      </c>
      <c r="C55" s="2">
        <v>1</v>
      </c>
      <c r="D55" s="1">
        <f t="shared" si="4"/>
        <v>1.141</v>
      </c>
      <c r="E55" s="1">
        <f t="shared" si="5"/>
        <v>3.5845572177459539</v>
      </c>
      <c r="F55" s="1">
        <f t="shared" si="6"/>
        <v>0.63433991663733902</v>
      </c>
      <c r="G55" s="1">
        <f t="shared" si="7"/>
        <v>5.6508460586050351</v>
      </c>
    </row>
    <row r="56" spans="1:7" x14ac:dyDescent="0.25">
      <c r="A56" s="2" t="s">
        <v>74</v>
      </c>
      <c r="B56" s="2">
        <v>1.5189999999999999</v>
      </c>
      <c r="C56" s="2">
        <v>1.103</v>
      </c>
      <c r="D56" s="1">
        <f t="shared" si="4"/>
        <v>1.3771532184950135</v>
      </c>
      <c r="E56" s="1">
        <f t="shared" si="5"/>
        <v>5.263603402605594</v>
      </c>
      <c r="F56" s="1">
        <f t="shared" si="6"/>
        <v>1.1001248752642907</v>
      </c>
      <c r="G56" s="1">
        <f t="shared" si="7"/>
        <v>4.784550845958357</v>
      </c>
    </row>
    <row r="57" spans="1:7" x14ac:dyDescent="0.25">
      <c r="A57" s="2" t="s">
        <v>74</v>
      </c>
      <c r="B57" s="2">
        <v>1.3979999999999999</v>
      </c>
      <c r="C57" s="2">
        <v>0.85299999999999998</v>
      </c>
      <c r="D57" s="1">
        <f t="shared" si="4"/>
        <v>1.6389214536928487</v>
      </c>
      <c r="E57" s="1">
        <f t="shared" si="5"/>
        <v>3.7463303898499065</v>
      </c>
      <c r="F57" s="1">
        <f t="shared" si="6"/>
        <v>0.63641904071964239</v>
      </c>
      <c r="G57" s="1">
        <f t="shared" si="7"/>
        <v>5.8865781036558484</v>
      </c>
    </row>
    <row r="58" spans="1:7" x14ac:dyDescent="0.25">
      <c r="A58" s="2" t="s">
        <v>74</v>
      </c>
      <c r="B58" s="2">
        <v>1.33</v>
      </c>
      <c r="C58" s="2">
        <v>1.0149999999999999</v>
      </c>
      <c r="D58" s="1">
        <f t="shared" si="4"/>
        <v>1.3103448275862071</v>
      </c>
      <c r="E58" s="1">
        <f t="shared" si="5"/>
        <v>4.240993002713541</v>
      </c>
      <c r="F58" s="1">
        <f t="shared" si="6"/>
        <v>0.80239401602875149</v>
      </c>
      <c r="G58" s="1">
        <f t="shared" si="7"/>
        <v>5.2854245146334407</v>
      </c>
    </row>
    <row r="59" spans="1:7" x14ac:dyDescent="0.25">
      <c r="A59" s="2" t="s">
        <v>74</v>
      </c>
      <c r="B59" s="2">
        <v>1.0489999999999999</v>
      </c>
      <c r="C59" s="2">
        <v>0.78600000000000003</v>
      </c>
      <c r="D59" s="1">
        <f t="shared" si="4"/>
        <v>1.3346055979643765</v>
      </c>
      <c r="E59" s="1">
        <f t="shared" si="5"/>
        <v>2.5902871251819342</v>
      </c>
      <c r="F59" s="1">
        <f t="shared" si="6"/>
        <v>0.38186486903462613</v>
      </c>
      <c r="G59" s="1">
        <f t="shared" si="7"/>
        <v>6.7832558981670985</v>
      </c>
    </row>
    <row r="60" spans="1:7" x14ac:dyDescent="0.25">
      <c r="A60" s="2" t="s">
        <v>74</v>
      </c>
      <c r="B60" s="2">
        <v>1.4119999999999999</v>
      </c>
      <c r="C60" s="2">
        <v>0.91500000000000004</v>
      </c>
      <c r="D60" s="1">
        <f t="shared" si="4"/>
        <v>1.5431693989071036</v>
      </c>
      <c r="E60" s="1">
        <f t="shared" si="5"/>
        <v>4.0588748765849409</v>
      </c>
      <c r="F60" s="1">
        <f t="shared" si="6"/>
        <v>0.72791335992692452</v>
      </c>
      <c r="G60" s="1">
        <f t="shared" si="7"/>
        <v>5.5760411884628862</v>
      </c>
    </row>
    <row r="61" spans="1:7" x14ac:dyDescent="0.25">
      <c r="A61" s="2" t="s">
        <v>74</v>
      </c>
      <c r="B61" s="2">
        <v>0.99099999999999999</v>
      </c>
      <c r="C61" s="2">
        <v>0.99</v>
      </c>
      <c r="D61" s="1">
        <f t="shared" si="4"/>
        <v>1.0010101010101009</v>
      </c>
      <c r="E61" s="1">
        <f t="shared" si="5"/>
        <v>3.08218513651041</v>
      </c>
      <c r="F61" s="1">
        <f t="shared" si="6"/>
        <v>0.50881713710419951</v>
      </c>
      <c r="G61" s="1">
        <f t="shared" si="7"/>
        <v>6.0575497791836685</v>
      </c>
    </row>
    <row r="62" spans="1:7" x14ac:dyDescent="0.25">
      <c r="A62" s="2" t="s">
        <v>74</v>
      </c>
      <c r="B62" s="2">
        <v>1.385</v>
      </c>
      <c r="C62" s="2">
        <v>1.085</v>
      </c>
      <c r="D62" s="1">
        <f t="shared" si="4"/>
        <v>1.2764976958525347</v>
      </c>
      <c r="E62" s="1">
        <f t="shared" si="5"/>
        <v>4.7209498203657221</v>
      </c>
      <c r="F62" s="1">
        <f t="shared" si="6"/>
        <v>0.94616412780669079</v>
      </c>
      <c r="G62" s="1">
        <f t="shared" si="7"/>
        <v>4.9895675407916666</v>
      </c>
    </row>
    <row r="63" spans="1:7" x14ac:dyDescent="0.25">
      <c r="A63" s="2" t="s">
        <v>74</v>
      </c>
      <c r="B63" s="2">
        <v>1.4950000000000001</v>
      </c>
      <c r="C63" s="2">
        <v>1.0920000000000001</v>
      </c>
      <c r="D63" s="1">
        <f t="shared" si="4"/>
        <v>1.3690476190476191</v>
      </c>
      <c r="E63" s="1">
        <f t="shared" si="5"/>
        <v>5.128775670691482</v>
      </c>
      <c r="F63" s="1">
        <f t="shared" si="6"/>
        <v>1.0592482691703773</v>
      </c>
      <c r="G63" s="1">
        <f t="shared" si="7"/>
        <v>4.8419013936255313</v>
      </c>
    </row>
    <row r="64" spans="1:7" x14ac:dyDescent="0.25">
      <c r="A64" s="2" t="s">
        <v>74</v>
      </c>
      <c r="B64" s="2">
        <v>1.905</v>
      </c>
      <c r="C64" s="2">
        <v>1.044</v>
      </c>
      <c r="D64" s="1">
        <f t="shared" si="4"/>
        <v>1.8247126436781609</v>
      </c>
      <c r="E64" s="1">
        <f t="shared" si="5"/>
        <v>6.2480623013124532</v>
      </c>
      <c r="F64" s="1">
        <f t="shared" si="6"/>
        <v>1.3328445216905251</v>
      </c>
      <c r="G64" s="1">
        <f t="shared" si="7"/>
        <v>4.6877653016779997</v>
      </c>
    </row>
    <row r="65" spans="1:7" x14ac:dyDescent="0.25">
      <c r="A65" s="2" t="s">
        <v>74</v>
      </c>
      <c r="B65" s="2">
        <v>1.3759999999999999</v>
      </c>
      <c r="C65" s="2">
        <v>0.82299999999999995</v>
      </c>
      <c r="D65" s="1">
        <f t="shared" si="4"/>
        <v>1.6719319562575941</v>
      </c>
      <c r="E65" s="1">
        <f t="shared" si="5"/>
        <v>3.5576903173724537</v>
      </c>
      <c r="F65" s="1">
        <f t="shared" si="6"/>
        <v>0.58605686946510627</v>
      </c>
      <c r="G65" s="1">
        <f t="shared" si="7"/>
        <v>6.0705547579700845</v>
      </c>
    </row>
    <row r="66" spans="1:7" x14ac:dyDescent="0.25">
      <c r="A66" s="2" t="s">
        <v>74</v>
      </c>
      <c r="B66" s="2">
        <v>1.8640000000000001</v>
      </c>
      <c r="C66" s="2">
        <v>1.038</v>
      </c>
      <c r="D66" s="1">
        <f t="shared" ref="D66:D79" si="8">B66/C66</f>
        <v>1.7957610789980734</v>
      </c>
      <c r="E66" s="1">
        <f t="shared" ref="E66:E79" si="9">((4*PI()*(C66/2)^2)+((PI()*C66)*(B66-C66)))</f>
        <v>6.0784539971304472</v>
      </c>
      <c r="F66" s="1">
        <f t="shared" ref="F66:F79" si="10">(((4/3)*PI()*(C66/2)^3)+(PI()*((C66/2)^2)*(B66-C66)))</f>
        <v>1.2845658138431453</v>
      </c>
      <c r="G66" s="1">
        <f t="shared" ref="G66:G79" si="11">E66/F66</f>
        <v>4.731913251641827</v>
      </c>
    </row>
    <row r="67" spans="1:7" x14ac:dyDescent="0.25">
      <c r="A67" s="2" t="s">
        <v>74</v>
      </c>
      <c r="B67" s="2">
        <v>1.393</v>
      </c>
      <c r="C67" s="2">
        <v>1.0429999999999999</v>
      </c>
      <c r="D67" s="1">
        <f t="shared" si="8"/>
        <v>1.3355704697986579</v>
      </c>
      <c r="E67" s="1">
        <f t="shared" si="9"/>
        <v>4.5644168248079566</v>
      </c>
      <c r="F67" s="1">
        <f t="shared" si="10"/>
        <v>0.89312716215538712</v>
      </c>
      <c r="G67" s="1">
        <f t="shared" si="11"/>
        <v>5.1106012874948652</v>
      </c>
    </row>
    <row r="68" spans="1:7" x14ac:dyDescent="0.25">
      <c r="A68" s="2" t="s">
        <v>74</v>
      </c>
      <c r="B68" s="2">
        <v>1.1120000000000001</v>
      </c>
      <c r="C68" s="2">
        <v>0.78200000000000003</v>
      </c>
      <c r="D68" s="1">
        <f t="shared" si="8"/>
        <v>1.421994884910486</v>
      </c>
      <c r="E68" s="1">
        <f t="shared" si="9"/>
        <v>2.7318787060792271</v>
      </c>
      <c r="F68" s="1">
        <f t="shared" si="10"/>
        <v>0.40888673893774002</v>
      </c>
      <c r="G68" s="1">
        <f t="shared" si="11"/>
        <v>6.6812602266741701</v>
      </c>
    </row>
    <row r="69" spans="1:7" x14ac:dyDescent="0.25">
      <c r="A69" s="2" t="s">
        <v>74</v>
      </c>
      <c r="B69" s="2">
        <v>1.411</v>
      </c>
      <c r="C69" s="2">
        <v>0.82399999999999995</v>
      </c>
      <c r="D69" s="1">
        <f t="shared" si="8"/>
        <v>1.7123786407766992</v>
      </c>
      <c r="E69" s="1">
        <f t="shared" si="9"/>
        <v>3.6526166809933227</v>
      </c>
      <c r="F69" s="1">
        <f t="shared" si="10"/>
        <v>0.6059685033532447</v>
      </c>
      <c r="G69" s="1">
        <f t="shared" si="11"/>
        <v>6.0277335550954501</v>
      </c>
    </row>
    <row r="70" spans="1:7" x14ac:dyDescent="0.25">
      <c r="A70" s="2" t="s">
        <v>74</v>
      </c>
      <c r="B70" s="2">
        <v>1.492</v>
      </c>
      <c r="C70" s="2">
        <v>0.93500000000000005</v>
      </c>
      <c r="D70" s="1">
        <f t="shared" si="8"/>
        <v>1.5957219251336898</v>
      </c>
      <c r="E70" s="1">
        <f t="shared" si="9"/>
        <v>4.3825845836108339</v>
      </c>
      <c r="F70" s="1">
        <f t="shared" si="10"/>
        <v>0.81043422865723724</v>
      </c>
      <c r="G70" s="1">
        <f t="shared" si="11"/>
        <v>5.4076992661971977</v>
      </c>
    </row>
    <row r="71" spans="1:7" x14ac:dyDescent="0.25">
      <c r="A71" s="2" t="s">
        <v>74</v>
      </c>
      <c r="B71" s="2">
        <v>1.4790000000000001</v>
      </c>
      <c r="C71" s="2">
        <v>0.997</v>
      </c>
      <c r="D71" s="1">
        <f t="shared" si="8"/>
        <v>1.4834503510531596</v>
      </c>
      <c r="E71" s="1">
        <f t="shared" si="9"/>
        <v>4.6324762880553267</v>
      </c>
      <c r="F71" s="1">
        <f t="shared" si="10"/>
        <v>0.89519445997394587</v>
      </c>
      <c r="G71" s="1">
        <f t="shared" si="11"/>
        <v>5.1748268059993938</v>
      </c>
    </row>
    <row r="72" spans="1:7" x14ac:dyDescent="0.25">
      <c r="A72" s="2" t="s">
        <v>74</v>
      </c>
      <c r="B72" s="2">
        <v>1.286</v>
      </c>
      <c r="C72" s="2">
        <f>(0.435+0.956)/2</f>
        <v>0.69550000000000001</v>
      </c>
      <c r="D72" s="1">
        <f t="shared" si="8"/>
        <v>1.8490294751976994</v>
      </c>
      <c r="E72" s="1">
        <f t="shared" si="9"/>
        <v>2.8098813100752076</v>
      </c>
      <c r="F72" s="1">
        <f t="shared" si="10"/>
        <v>0.40049161656201293</v>
      </c>
      <c r="G72" s="1">
        <f t="shared" si="11"/>
        <v>7.016080222094037</v>
      </c>
    </row>
    <row r="73" spans="1:7" x14ac:dyDescent="0.25">
      <c r="A73" s="2" t="s">
        <v>74</v>
      </c>
      <c r="B73" s="2">
        <v>1.204</v>
      </c>
      <c r="C73" s="2">
        <v>0.99399999999999999</v>
      </c>
      <c r="D73" s="1">
        <f t="shared" si="8"/>
        <v>1.2112676056338028</v>
      </c>
      <c r="E73" s="1">
        <f t="shared" si="9"/>
        <v>3.7597826895925781</v>
      </c>
      <c r="F73" s="1">
        <f t="shared" si="10"/>
        <v>0.67719078175977632</v>
      </c>
      <c r="G73" s="1">
        <f t="shared" si="11"/>
        <v>5.5520287500403498</v>
      </c>
    </row>
    <row r="74" spans="1:7" x14ac:dyDescent="0.25">
      <c r="A74" s="2" t="s">
        <v>74</v>
      </c>
      <c r="B74" s="2">
        <v>1.7430000000000001</v>
      </c>
      <c r="C74" s="2">
        <v>0.96199999999999997</v>
      </c>
      <c r="D74" s="1">
        <f t="shared" si="8"/>
        <v>1.811850311850312</v>
      </c>
      <c r="E74" s="1">
        <f t="shared" si="9"/>
        <v>5.2677157473891434</v>
      </c>
      <c r="F74" s="1">
        <f t="shared" si="10"/>
        <v>1.0338116301651039</v>
      </c>
      <c r="G74" s="1">
        <f t="shared" si="11"/>
        <v>5.0954309215382576</v>
      </c>
    </row>
    <row r="75" spans="1:7" x14ac:dyDescent="0.25">
      <c r="A75" s="2" t="s">
        <v>74</v>
      </c>
      <c r="B75" s="2">
        <v>2.2090000000000001</v>
      </c>
      <c r="C75" s="2">
        <v>0.97699999999999998</v>
      </c>
      <c r="D75" s="1">
        <f t="shared" si="8"/>
        <v>2.2610030706243602</v>
      </c>
      <c r="E75" s="1">
        <f t="shared" si="9"/>
        <v>6.7801632738289168</v>
      </c>
      <c r="F75" s="1">
        <f t="shared" si="10"/>
        <v>1.4119073592764191</v>
      </c>
      <c r="G75" s="1">
        <f t="shared" si="11"/>
        <v>4.8021304154853661</v>
      </c>
    </row>
    <row r="76" spans="1:7" x14ac:dyDescent="0.25">
      <c r="A76" s="2" t="s">
        <v>74</v>
      </c>
      <c r="B76" s="2">
        <v>1.6839999999999999</v>
      </c>
      <c r="C76" s="2">
        <v>1.032</v>
      </c>
      <c r="D76" s="1">
        <f t="shared" si="8"/>
        <v>1.6317829457364339</v>
      </c>
      <c r="E76" s="1">
        <f t="shared" si="9"/>
        <v>5.4597361735618577</v>
      </c>
      <c r="F76" s="1">
        <f t="shared" si="10"/>
        <v>1.1208669773894331</v>
      </c>
      <c r="G76" s="1">
        <f t="shared" si="11"/>
        <v>4.8709938678699531</v>
      </c>
    </row>
    <row r="77" spans="1:7" x14ac:dyDescent="0.25">
      <c r="A77" s="2" t="s">
        <v>74</v>
      </c>
      <c r="B77" s="2">
        <v>1.2230000000000001</v>
      </c>
      <c r="C77" s="2">
        <v>1.077</v>
      </c>
      <c r="D77" s="1">
        <f t="shared" si="8"/>
        <v>1.1355617455896008</v>
      </c>
      <c r="E77" s="1">
        <f t="shared" si="9"/>
        <v>4.1380147371215212</v>
      </c>
      <c r="F77" s="1">
        <f t="shared" si="10"/>
        <v>0.78710927581852319</v>
      </c>
      <c r="G77" s="1">
        <f t="shared" si="11"/>
        <v>5.2572303036555583</v>
      </c>
    </row>
    <row r="78" spans="1:7" ht="14.25" customHeight="1" x14ac:dyDescent="0.25">
      <c r="A78" s="2" t="s">
        <v>74</v>
      </c>
      <c r="B78" s="2">
        <v>1.546</v>
      </c>
      <c r="C78" s="2">
        <v>1.147</v>
      </c>
      <c r="D78" s="1">
        <f t="shared" si="8"/>
        <v>1.3478639930252834</v>
      </c>
      <c r="E78" s="1">
        <f t="shared" si="9"/>
        <v>5.5708668720899439</v>
      </c>
      <c r="F78" s="1">
        <f t="shared" si="10"/>
        <v>1.2023898770636317</v>
      </c>
      <c r="G78" s="1">
        <f t="shared" si="11"/>
        <v>4.6331618207686622</v>
      </c>
    </row>
    <row r="79" spans="1:7" ht="14.25" customHeight="1" x14ac:dyDescent="0.25">
      <c r="A79" s="2" t="s">
        <v>74</v>
      </c>
      <c r="B79" s="2">
        <v>1.833</v>
      </c>
      <c r="C79" s="2">
        <v>1.0429999999999999</v>
      </c>
      <c r="D79" s="1">
        <f t="shared" si="8"/>
        <v>1.7574304889741132</v>
      </c>
      <c r="E79" s="1">
        <f t="shared" si="9"/>
        <v>6.0061565253933837</v>
      </c>
      <c r="F79" s="1">
        <f t="shared" si="10"/>
        <v>1.2690607890830372</v>
      </c>
      <c r="G79" s="1">
        <f t="shared" si="11"/>
        <v>4.7327571516358535</v>
      </c>
    </row>
    <row r="80" spans="1:7" ht="14.25" customHeight="1" x14ac:dyDescent="0.25">
      <c r="F80" s="1"/>
      <c r="G80" s="1"/>
    </row>
    <row r="81" spans="4:7" x14ac:dyDescent="0.25">
      <c r="F81" s="1"/>
      <c r="G81" s="1"/>
    </row>
    <row r="82" spans="4:7" x14ac:dyDescent="0.25">
      <c r="F82" s="1"/>
      <c r="G82" s="1"/>
    </row>
    <row r="83" spans="4:7" x14ac:dyDescent="0.25">
      <c r="F83" s="1"/>
      <c r="G83" s="1"/>
    </row>
    <row r="84" spans="4:7" x14ac:dyDescent="0.25">
      <c r="F84" s="1"/>
      <c r="G84" s="1"/>
    </row>
    <row r="85" spans="4:7" s="2" customFormat="1" x14ac:dyDescent="0.25">
      <c r="D85" s="1"/>
      <c r="E85" s="1"/>
      <c r="F85" s="1"/>
      <c r="G85" s="1"/>
    </row>
    <row r="86" spans="4:7" s="2" customFormat="1" x14ac:dyDescent="0.25">
      <c r="D86" s="1"/>
      <c r="E86" s="1"/>
      <c r="F86" s="1"/>
      <c r="G86" s="1"/>
    </row>
    <row r="87" spans="4:7" s="2" customFormat="1" x14ac:dyDescent="0.25">
      <c r="D87" s="1"/>
      <c r="E87" s="1"/>
      <c r="F87" s="1"/>
      <c r="G87" s="1"/>
    </row>
    <row r="88" spans="4:7" s="2" customFormat="1" x14ac:dyDescent="0.25">
      <c r="D88" s="1"/>
      <c r="E88" s="1"/>
      <c r="F88" s="1"/>
      <c r="G88" s="1"/>
    </row>
    <row r="89" spans="4:7" s="2" customFormat="1" x14ac:dyDescent="0.25">
      <c r="D89" s="1"/>
      <c r="E89" s="1"/>
      <c r="F89" s="1"/>
      <c r="G89" s="1"/>
    </row>
    <row r="90" spans="4:7" s="2" customFormat="1" x14ac:dyDescent="0.25">
      <c r="D90" s="1"/>
      <c r="E90" s="1"/>
      <c r="F90" s="1"/>
      <c r="G90" s="1"/>
    </row>
    <row r="91" spans="4:7" s="2" customFormat="1" x14ac:dyDescent="0.25">
      <c r="D91" s="1"/>
      <c r="E91" s="1"/>
      <c r="F91" s="1"/>
      <c r="G91" s="1"/>
    </row>
    <row r="92" spans="4:7" s="2" customFormat="1" x14ac:dyDescent="0.25"/>
    <row r="93" spans="4:7" s="2" customFormat="1" x14ac:dyDescent="0.25"/>
    <row r="94" spans="4:7" s="2" customFormat="1" x14ac:dyDescent="0.25"/>
    <row r="95" spans="4:7" s="2" customFormat="1" x14ac:dyDescent="0.25"/>
    <row r="96" spans="4:7" s="2" customFormat="1" x14ac:dyDescent="0.25"/>
    <row r="97" spans="1:7" s="2" customFormat="1" x14ac:dyDescent="0.25"/>
    <row r="98" spans="1:7" s="2" customFormat="1" x14ac:dyDescent="0.25"/>
    <row r="99" spans="1:7" s="2" customFormat="1" x14ac:dyDescent="0.25"/>
    <row r="100" spans="1:7" s="2" customFormat="1" x14ac:dyDescent="0.25"/>
    <row r="101" spans="1:7" x14ac:dyDescent="0.25">
      <c r="D101" s="2"/>
    </row>
    <row r="102" spans="1:7" x14ac:dyDescent="0.25">
      <c r="D102" s="2"/>
    </row>
    <row r="103" spans="1:7" x14ac:dyDescent="0.25">
      <c r="D103" s="2"/>
    </row>
    <row r="104" spans="1:7" x14ac:dyDescent="0.25">
      <c r="D104" s="2"/>
    </row>
    <row r="105" spans="1:7" x14ac:dyDescent="0.25">
      <c r="A105" s="2" t="s">
        <v>7</v>
      </c>
      <c r="B105" s="2">
        <f t="shared" ref="B105:G105" si="12">COUNT(B1:B101)</f>
        <v>78</v>
      </c>
      <c r="C105" s="2">
        <f t="shared" si="12"/>
        <v>78</v>
      </c>
      <c r="D105" s="2">
        <f t="shared" si="12"/>
        <v>78</v>
      </c>
      <c r="E105" s="2">
        <f t="shared" si="12"/>
        <v>78</v>
      </c>
      <c r="F105" s="2">
        <f t="shared" si="12"/>
        <v>78</v>
      </c>
      <c r="G105" s="2">
        <f t="shared" si="12"/>
        <v>78</v>
      </c>
    </row>
    <row r="106" spans="1:7" x14ac:dyDescent="0.25">
      <c r="A106" s="2" t="s">
        <v>8</v>
      </c>
      <c r="B106" s="2">
        <f t="shared" ref="B106:G106" si="13">AVERAGE(B2:B103)</f>
        <v>1.4691410256410262</v>
      </c>
      <c r="C106" s="2">
        <f t="shared" si="13"/>
        <v>0.96235897435897422</v>
      </c>
      <c r="D106" s="2">
        <f t="shared" si="13"/>
        <v>1.5403663404114574</v>
      </c>
      <c r="E106" s="2">
        <f t="shared" si="13"/>
        <v>4.4518938368587264</v>
      </c>
      <c r="F106" s="2">
        <f t="shared" si="13"/>
        <v>0.84389519124226586</v>
      </c>
      <c r="G106" s="2">
        <f t="shared" si="13"/>
        <v>5.4368695323113094</v>
      </c>
    </row>
    <row r="107" spans="1:7" x14ac:dyDescent="0.25">
      <c r="A107" s="2" t="s">
        <v>9</v>
      </c>
      <c r="B107" s="2">
        <f t="shared" ref="B107:G107" si="14">_xlfn.STDEV.S(B2:B103)</f>
        <v>0.28850072472208227</v>
      </c>
      <c r="C107" s="2">
        <f t="shared" si="14"/>
        <v>0.10026467886302751</v>
      </c>
      <c r="D107" s="2">
        <f t="shared" si="14"/>
        <v>0.32900790561728882</v>
      </c>
      <c r="E107" s="2">
        <f t="shared" si="14"/>
        <v>1.0281600137220748</v>
      </c>
      <c r="F107" s="2">
        <f t="shared" si="14"/>
        <v>0.26925716295572921</v>
      </c>
      <c r="G107" s="2">
        <f t="shared" si="14"/>
        <v>0.56719653844148321</v>
      </c>
    </row>
    <row r="117" spans="4:5" s="2" customFormat="1" x14ac:dyDescent="0.25">
      <c r="D117" s="1"/>
      <c r="E117" s="1"/>
    </row>
    <row r="118" spans="4:5" s="2" customFormat="1" x14ac:dyDescent="0.25">
      <c r="D118" s="1"/>
      <c r="E118" s="1"/>
    </row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  <row r="122" spans="4:5" s="2" customFormat="1" x14ac:dyDescent="0.25">
      <c r="D122" s="1"/>
      <c r="E122" s="1"/>
    </row>
    <row r="123" spans="4:5" s="2" customFormat="1" x14ac:dyDescent="0.25">
      <c r="D123" s="1"/>
      <c r="E123" s="1"/>
    </row>
    <row r="124" spans="4:5" s="2" customFormat="1" x14ac:dyDescent="0.25">
      <c r="D124" s="1"/>
      <c r="E124" s="1"/>
    </row>
    <row r="125" spans="4:5" s="2" customFormat="1" x14ac:dyDescent="0.25">
      <c r="D125" s="1"/>
      <c r="E125" s="1"/>
    </row>
    <row r="126" spans="4:5" s="2" customFormat="1" x14ac:dyDescent="0.25">
      <c r="D126" s="1"/>
      <c r="E126" s="1"/>
    </row>
    <row r="127" spans="4:5" s="2" customFormat="1" x14ac:dyDescent="0.25">
      <c r="D127" s="1"/>
      <c r="E127" s="1"/>
    </row>
    <row r="128" spans="4:5" s="2" customFormat="1" x14ac:dyDescent="0.25">
      <c r="D128" s="1"/>
      <c r="E128" s="1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  <row r="133" spans="4:5" s="2" customFormat="1" x14ac:dyDescent="0.25">
      <c r="D133" s="1"/>
      <c r="E133" s="1"/>
    </row>
    <row r="134" spans="4:5" s="2" customFormat="1" x14ac:dyDescent="0.25">
      <c r="D134" s="1"/>
      <c r="E134" s="1"/>
    </row>
    <row r="135" spans="4:5" s="2" customFormat="1" x14ac:dyDescent="0.25">
      <c r="D135" s="1"/>
      <c r="E135" s="1"/>
    </row>
    <row r="136" spans="4:5" s="2" customFormat="1" x14ac:dyDescent="0.25">
      <c r="D136" s="1"/>
      <c r="E136" s="1"/>
    </row>
    <row r="137" spans="4:5" s="2" customFormat="1" x14ac:dyDescent="0.25">
      <c r="D137" s="1"/>
      <c r="E137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8"/>
  <sheetViews>
    <sheetView workbookViewId="0">
      <pane ySplit="1" topLeftCell="A2" activePane="bottomLeft" state="frozen"/>
      <selection pane="bottomLeft" activeCell="O136" sqref="O13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75</v>
      </c>
      <c r="B2" s="2">
        <v>1.3440000000000001</v>
      </c>
      <c r="C2" s="2">
        <v>1.0429999999999999</v>
      </c>
      <c r="D2" s="1">
        <f t="shared" ref="D2:D33" si="0">B2/C2</f>
        <v>1.2885906040268458</v>
      </c>
      <c r="E2" s="1">
        <f t="shared" ref="E2:E33" si="1">((4*PI()*(C2/2)^2)+((PI()*C2)*(B2-C2)))</f>
        <v>4.4038594490609428</v>
      </c>
      <c r="F2" s="1">
        <f t="shared" ref="F2:F33" si="2">(((4/3)*PI()*(C2/2)^3)+(PI()*((C2/2)^2)*(B2-C2)))</f>
        <v>0.85126182642935344</v>
      </c>
      <c r="G2" s="1">
        <f t="shared" ref="G2:G33" si="3">E2/F2</f>
        <v>5.1733312975316661</v>
      </c>
    </row>
    <row r="3" spans="1:7" x14ac:dyDescent="0.25">
      <c r="A3" s="2" t="s">
        <v>75</v>
      </c>
      <c r="B3" s="2">
        <v>1.07</v>
      </c>
      <c r="C3" s="2">
        <v>0.78500000000000003</v>
      </c>
      <c r="D3" s="1">
        <f t="shared" si="0"/>
        <v>1.3630573248407643</v>
      </c>
      <c r="E3" s="1">
        <f t="shared" si="1"/>
        <v>2.6387807493827466</v>
      </c>
      <c r="F3" s="1">
        <f t="shared" si="2"/>
        <v>0.39121876978533737</v>
      </c>
      <c r="G3" s="1">
        <f t="shared" si="3"/>
        <v>6.7450259373563588</v>
      </c>
    </row>
    <row r="4" spans="1:7" x14ac:dyDescent="0.25">
      <c r="A4" s="2" t="s">
        <v>75</v>
      </c>
      <c r="B4" s="2">
        <v>1.06</v>
      </c>
      <c r="C4" s="2">
        <v>0.99099999999999999</v>
      </c>
      <c r="D4" s="1">
        <f t="shared" si="0"/>
        <v>1.0696266397578205</v>
      </c>
      <c r="E4" s="1">
        <f t="shared" si="1"/>
        <v>3.300117418889934</v>
      </c>
      <c r="F4" s="1">
        <f t="shared" si="2"/>
        <v>0.56280985980192733</v>
      </c>
      <c r="G4" s="1">
        <f t="shared" si="3"/>
        <v>5.8636453527153236</v>
      </c>
    </row>
    <row r="5" spans="1:7" x14ac:dyDescent="0.25">
      <c r="A5" s="2" t="s">
        <v>75</v>
      </c>
      <c r="B5" s="2">
        <v>0.91400000000000003</v>
      </c>
      <c r="C5" s="2">
        <v>0.86099999999999999</v>
      </c>
      <c r="D5" s="1">
        <f t="shared" si="0"/>
        <v>1.0615563298490129</v>
      </c>
      <c r="E5" s="1">
        <f t="shared" si="1"/>
        <v>2.4722889051131021</v>
      </c>
      <c r="F5" s="1">
        <f t="shared" si="2"/>
        <v>0.36505955923375077</v>
      </c>
      <c r="G5" s="1">
        <f t="shared" si="3"/>
        <v>6.772289185639635</v>
      </c>
    </row>
    <row r="6" spans="1:7" x14ac:dyDescent="0.25">
      <c r="A6" s="2" t="s">
        <v>75</v>
      </c>
      <c r="B6" s="2">
        <v>1.4830000000000001</v>
      </c>
      <c r="C6" s="2">
        <v>0.95399999999999996</v>
      </c>
      <c r="D6" s="1">
        <f t="shared" si="0"/>
        <v>1.5545073375262055</v>
      </c>
      <c r="E6" s="1">
        <f t="shared" si="1"/>
        <v>4.4446687376310745</v>
      </c>
      <c r="F6" s="1">
        <f t="shared" si="2"/>
        <v>0.83274600163360624</v>
      </c>
      <c r="G6" s="1">
        <f t="shared" si="3"/>
        <v>5.337364249017015</v>
      </c>
    </row>
    <row r="7" spans="1:7" x14ac:dyDescent="0.25">
      <c r="A7" s="2" t="s">
        <v>75</v>
      </c>
      <c r="B7" s="2">
        <v>1.1299999999999999</v>
      </c>
      <c r="C7" s="2">
        <v>0.81699999999999995</v>
      </c>
      <c r="D7" s="1">
        <f t="shared" si="0"/>
        <v>1.3831089351285188</v>
      </c>
      <c r="E7" s="1">
        <f t="shared" si="1"/>
        <v>2.9003497537206324</v>
      </c>
      <c r="F7" s="1">
        <f t="shared" si="2"/>
        <v>0.44962714835074069</v>
      </c>
      <c r="G7" s="1">
        <f t="shared" si="3"/>
        <v>6.4505663511629336</v>
      </c>
    </row>
    <row r="8" spans="1:7" x14ac:dyDescent="0.25">
      <c r="A8" s="2" t="s">
        <v>75</v>
      </c>
      <c r="B8" s="2">
        <v>1.4770000000000001</v>
      </c>
      <c r="C8" s="2">
        <v>1.129</v>
      </c>
      <c r="D8" s="1">
        <f t="shared" si="0"/>
        <v>1.3082373782108061</v>
      </c>
      <c r="E8" s="1">
        <f t="shared" si="1"/>
        <v>5.2387094224185482</v>
      </c>
      <c r="F8" s="1">
        <f t="shared" si="2"/>
        <v>1.1018781708971228</v>
      </c>
      <c r="G8" s="1">
        <f t="shared" si="3"/>
        <v>4.7543454083978416</v>
      </c>
    </row>
    <row r="9" spans="1:7" x14ac:dyDescent="0.25">
      <c r="A9" s="2" t="s">
        <v>75</v>
      </c>
      <c r="B9" s="2">
        <v>1.1719999999999999</v>
      </c>
      <c r="C9" s="2">
        <v>1.115</v>
      </c>
      <c r="D9" s="1">
        <f t="shared" si="0"/>
        <v>1.0511210762331837</v>
      </c>
      <c r="E9" s="1">
        <f t="shared" si="1"/>
        <v>4.1053704478580695</v>
      </c>
      <c r="F9" s="1">
        <f t="shared" si="2"/>
        <v>0.78146678089573063</v>
      </c>
      <c r="G9" s="1">
        <f t="shared" si="3"/>
        <v>5.2534164576419018</v>
      </c>
    </row>
    <row r="10" spans="1:7" x14ac:dyDescent="0.25">
      <c r="A10" s="2" t="s">
        <v>75</v>
      </c>
      <c r="B10" s="2">
        <v>0.92300000000000004</v>
      </c>
      <c r="C10" s="2">
        <f>(0.457+0.665)/2</f>
        <v>0.56100000000000005</v>
      </c>
      <c r="D10" s="1">
        <f t="shared" si="0"/>
        <v>1.6452762923351159</v>
      </c>
      <c r="E10" s="1">
        <f t="shared" si="1"/>
        <v>1.6267261008067559</v>
      </c>
      <c r="F10" s="1">
        <f t="shared" si="2"/>
        <v>0.18192543340159978</v>
      </c>
      <c r="G10" s="1">
        <f t="shared" si="3"/>
        <v>8.9417189800821504</v>
      </c>
    </row>
    <row r="11" spans="1:7" x14ac:dyDescent="0.25">
      <c r="A11" s="2" t="s">
        <v>75</v>
      </c>
      <c r="B11" s="2">
        <v>0.98</v>
      </c>
      <c r="C11" s="2">
        <v>0.76900000000000002</v>
      </c>
      <c r="D11" s="1">
        <f t="shared" si="0"/>
        <v>1.2743823146944082</v>
      </c>
      <c r="E11" s="1">
        <f t="shared" si="1"/>
        <v>2.3675670555983399</v>
      </c>
      <c r="F11" s="1">
        <f t="shared" si="2"/>
        <v>0.33610976460496367</v>
      </c>
      <c r="G11" s="1">
        <f t="shared" si="3"/>
        <v>7.0440293764776145</v>
      </c>
    </row>
    <row r="12" spans="1:7" x14ac:dyDescent="0.25">
      <c r="A12" s="2" t="s">
        <v>75</v>
      </c>
      <c r="B12" s="2">
        <v>1.0880000000000001</v>
      </c>
      <c r="C12" s="2">
        <v>0.85599999999999998</v>
      </c>
      <c r="D12" s="1">
        <f t="shared" si="0"/>
        <v>1.2710280373831777</v>
      </c>
      <c r="E12" s="1">
        <f t="shared" si="1"/>
        <v>2.9258532028824753</v>
      </c>
      <c r="F12" s="1">
        <f t="shared" si="2"/>
        <v>0.46192624561390128</v>
      </c>
      <c r="G12" s="1">
        <f t="shared" si="3"/>
        <v>6.3340267643679962</v>
      </c>
    </row>
    <row r="13" spans="1:7" x14ac:dyDescent="0.25">
      <c r="A13" s="2" t="s">
        <v>75</v>
      </c>
      <c r="B13" s="2">
        <v>1.7390000000000001</v>
      </c>
      <c r="C13" s="2">
        <v>1.113</v>
      </c>
      <c r="D13" s="1">
        <f t="shared" si="0"/>
        <v>1.5624438454627134</v>
      </c>
      <c r="E13" s="1">
        <f t="shared" si="1"/>
        <v>6.0805745721716207</v>
      </c>
      <c r="F13" s="1">
        <f t="shared" si="2"/>
        <v>1.3309639957440131</v>
      </c>
      <c r="G13" s="1">
        <f t="shared" si="3"/>
        <v>4.5685492557389278</v>
      </c>
    </row>
    <row r="14" spans="1:7" x14ac:dyDescent="0.25">
      <c r="A14" s="2" t="s">
        <v>75</v>
      </c>
      <c r="B14" s="2">
        <v>1.23</v>
      </c>
      <c r="C14" s="2">
        <v>1.0660000000000001</v>
      </c>
      <c r="D14" s="1">
        <f t="shared" si="0"/>
        <v>1.1538461538461537</v>
      </c>
      <c r="E14" s="1">
        <f t="shared" si="1"/>
        <v>4.119193455533865</v>
      </c>
      <c r="F14" s="1">
        <f t="shared" si="2"/>
        <v>0.78063292863983991</v>
      </c>
      <c r="G14" s="1">
        <f t="shared" si="3"/>
        <v>5.27673545966229</v>
      </c>
    </row>
    <row r="15" spans="1:7" x14ac:dyDescent="0.25">
      <c r="A15" s="2" t="s">
        <v>75</v>
      </c>
      <c r="B15" s="2">
        <v>0.98699999999999999</v>
      </c>
      <c r="C15" s="2">
        <v>0.88300000000000001</v>
      </c>
      <c r="D15" s="1">
        <f t="shared" si="0"/>
        <v>1.117780294450736</v>
      </c>
      <c r="E15" s="1">
        <f t="shared" si="1"/>
        <v>2.7379639710492301</v>
      </c>
      <c r="F15" s="1">
        <f t="shared" si="2"/>
        <v>0.42416572977161293</v>
      </c>
      <c r="G15" s="1">
        <f t="shared" si="3"/>
        <v>6.4549391402352443</v>
      </c>
    </row>
    <row r="16" spans="1:7" x14ac:dyDescent="0.25">
      <c r="A16" s="2" t="s">
        <v>75</v>
      </c>
      <c r="B16" s="2">
        <v>1.1599999999999999</v>
      </c>
      <c r="C16" s="2">
        <v>1.079</v>
      </c>
      <c r="D16" s="1">
        <f t="shared" si="0"/>
        <v>1.0750695088044486</v>
      </c>
      <c r="E16" s="1">
        <f t="shared" si="1"/>
        <v>3.9321430289391279</v>
      </c>
      <c r="F16" s="1">
        <f t="shared" si="2"/>
        <v>0.73181899210265733</v>
      </c>
      <c r="G16" s="1">
        <f t="shared" si="3"/>
        <v>5.3731087487102807</v>
      </c>
    </row>
    <row r="17" spans="1:7" x14ac:dyDescent="0.25">
      <c r="A17" s="2" t="s">
        <v>75</v>
      </c>
      <c r="B17" s="2">
        <v>1.43</v>
      </c>
      <c r="C17" s="2">
        <v>1.099</v>
      </c>
      <c r="D17" s="1">
        <f t="shared" si="0"/>
        <v>1.3011828935395815</v>
      </c>
      <c r="E17" s="1">
        <f t="shared" si="1"/>
        <v>4.9372327666021105</v>
      </c>
      <c r="F17" s="1">
        <f t="shared" si="2"/>
        <v>1.0089991855647924</v>
      </c>
      <c r="G17" s="1">
        <f t="shared" si="3"/>
        <v>4.8931979700642367</v>
      </c>
    </row>
    <row r="18" spans="1:7" x14ac:dyDescent="0.25">
      <c r="A18" s="2" t="s">
        <v>75</v>
      </c>
      <c r="B18" s="2">
        <v>0.90200000000000002</v>
      </c>
      <c r="C18" s="2">
        <v>0.82899999999999996</v>
      </c>
      <c r="D18" s="1">
        <f t="shared" si="0"/>
        <v>1.0880579010856455</v>
      </c>
      <c r="E18" s="1">
        <f t="shared" si="1"/>
        <v>2.349151039462996</v>
      </c>
      <c r="F18" s="1">
        <f t="shared" si="2"/>
        <v>0.33770847555328198</v>
      </c>
      <c r="G18" s="1">
        <f t="shared" si="3"/>
        <v>6.9561506728970395</v>
      </c>
    </row>
    <row r="19" spans="1:7" x14ac:dyDescent="0.25">
      <c r="A19" s="2" t="s">
        <v>75</v>
      </c>
      <c r="B19" s="2">
        <v>0.93300000000000005</v>
      </c>
      <c r="C19" s="2">
        <v>0.82299999999999995</v>
      </c>
      <c r="D19" s="1">
        <f t="shared" si="0"/>
        <v>1.1336573511543135</v>
      </c>
      <c r="E19" s="1">
        <f t="shared" si="1"/>
        <v>2.412300193392805</v>
      </c>
      <c r="F19" s="1">
        <f t="shared" si="2"/>
        <v>0.35039285145629351</v>
      </c>
      <c r="G19" s="1">
        <f t="shared" si="3"/>
        <v>6.8845588126780175</v>
      </c>
    </row>
    <row r="20" spans="1:7" x14ac:dyDescent="0.25">
      <c r="A20" s="2" t="s">
        <v>75</v>
      </c>
      <c r="B20" s="2">
        <v>0.88700000000000001</v>
      </c>
      <c r="C20" s="2">
        <v>0.748</v>
      </c>
      <c r="D20" s="1">
        <f t="shared" si="0"/>
        <v>1.1858288770053476</v>
      </c>
      <c r="E20" s="1">
        <f t="shared" si="1"/>
        <v>2.0843713274331419</v>
      </c>
      <c r="F20" s="1">
        <f t="shared" si="2"/>
        <v>0.28021204033595837</v>
      </c>
      <c r="G20" s="1">
        <f t="shared" si="3"/>
        <v>7.4385501955379887</v>
      </c>
    </row>
    <row r="21" spans="1:7" x14ac:dyDescent="0.25">
      <c r="A21" s="2" t="s">
        <v>75</v>
      </c>
      <c r="B21" s="2">
        <v>1.4239999999999999</v>
      </c>
      <c r="C21" s="2">
        <v>0.96699999999999997</v>
      </c>
      <c r="D21" s="1">
        <f t="shared" si="0"/>
        <v>1.4725956566701137</v>
      </c>
      <c r="E21" s="1">
        <f t="shared" si="1"/>
        <v>4.3259982167343738</v>
      </c>
      <c r="F21" s="1">
        <f t="shared" si="2"/>
        <v>0.80908293017316069</v>
      </c>
      <c r="G21" s="1">
        <f t="shared" si="3"/>
        <v>5.3467920968355118</v>
      </c>
    </row>
    <row r="22" spans="1:7" x14ac:dyDescent="0.25">
      <c r="A22" s="2" t="s">
        <v>75</v>
      </c>
      <c r="B22" s="2">
        <v>1.3129999999999999</v>
      </c>
      <c r="C22" s="2">
        <v>0.82299999999999995</v>
      </c>
      <c r="D22" s="1">
        <f t="shared" si="0"/>
        <v>1.5953827460510328</v>
      </c>
      <c r="E22" s="1">
        <f t="shared" si="1"/>
        <v>3.3948018798764767</v>
      </c>
      <c r="F22" s="1">
        <f t="shared" si="2"/>
        <v>0.55254257345030888</v>
      </c>
      <c r="G22" s="1">
        <f t="shared" si="3"/>
        <v>6.1439643621991005</v>
      </c>
    </row>
    <row r="23" spans="1:7" x14ac:dyDescent="0.25">
      <c r="A23" s="2" t="s">
        <v>75</v>
      </c>
      <c r="B23" s="2">
        <v>0.94699999999999995</v>
      </c>
      <c r="C23" s="2">
        <v>0.94299999999999995</v>
      </c>
      <c r="D23" s="1">
        <f t="shared" si="0"/>
        <v>1.0042417815482503</v>
      </c>
      <c r="E23" s="1">
        <f t="shared" si="1"/>
        <v>2.8055082131014104</v>
      </c>
      <c r="F23" s="1">
        <f t="shared" si="2"/>
        <v>0.44186359353430898</v>
      </c>
      <c r="G23" s="1">
        <f t="shared" si="3"/>
        <v>6.3492631077866202</v>
      </c>
    </row>
    <row r="24" spans="1:7" x14ac:dyDescent="0.25">
      <c r="A24" s="2" t="s">
        <v>75</v>
      </c>
      <c r="B24" s="2">
        <v>0.97499999999999998</v>
      </c>
      <c r="C24" s="2">
        <v>0.97499999999999998</v>
      </c>
      <c r="D24" s="1">
        <f t="shared" si="0"/>
        <v>1</v>
      </c>
      <c r="E24" s="1">
        <f t="shared" si="1"/>
        <v>2.9864765163187967</v>
      </c>
      <c r="F24" s="1">
        <f t="shared" si="2"/>
        <v>0.48530243390180444</v>
      </c>
      <c r="G24" s="1">
        <f t="shared" si="3"/>
        <v>6.1538461538461542</v>
      </c>
    </row>
    <row r="25" spans="1:7" x14ac:dyDescent="0.25">
      <c r="A25" s="2" t="s">
        <v>75</v>
      </c>
      <c r="B25" s="2">
        <v>0.86</v>
      </c>
      <c r="C25" s="2">
        <v>0.77100000000000002</v>
      </c>
      <c r="D25" s="1">
        <f t="shared" si="0"/>
        <v>1.1154345006485085</v>
      </c>
      <c r="E25" s="1">
        <f t="shared" si="1"/>
        <v>2.083064424889248</v>
      </c>
      <c r="F25" s="1">
        <f t="shared" si="2"/>
        <v>0.28152434039782992</v>
      </c>
      <c r="G25" s="1">
        <f t="shared" si="3"/>
        <v>7.3992338351476512</v>
      </c>
    </row>
    <row r="26" spans="1:7" x14ac:dyDescent="0.25">
      <c r="A26" s="2" t="s">
        <v>75</v>
      </c>
      <c r="B26" s="2">
        <v>0.91200000000000003</v>
      </c>
      <c r="C26" s="2">
        <v>0.77100000000000002</v>
      </c>
      <c r="D26" s="1">
        <f t="shared" si="0"/>
        <v>1.1828793774319066</v>
      </c>
      <c r="E26" s="1">
        <f t="shared" si="1"/>
        <v>2.2090171575569704</v>
      </c>
      <c r="F26" s="1">
        <f t="shared" si="2"/>
        <v>0.30580172961953339</v>
      </c>
      <c r="G26" s="1">
        <f t="shared" si="3"/>
        <v>7.2236908545459944</v>
      </c>
    </row>
    <row r="27" spans="1:7" x14ac:dyDescent="0.25">
      <c r="A27" s="2" t="s">
        <v>75</v>
      </c>
      <c r="B27" s="2">
        <v>1.0249999999999999</v>
      </c>
      <c r="C27" s="2">
        <v>0.95599999999999996</v>
      </c>
      <c r="D27" s="1">
        <f t="shared" si="0"/>
        <v>1.0721757322175731</v>
      </c>
      <c r="E27" s="1">
        <f t="shared" si="1"/>
        <v>3.0784466412526381</v>
      </c>
      <c r="F27" s="1">
        <f t="shared" si="2"/>
        <v>0.50700864892443154</v>
      </c>
      <c r="G27" s="1">
        <f t="shared" si="3"/>
        <v>6.071783287688004</v>
      </c>
    </row>
    <row r="28" spans="1:7" x14ac:dyDescent="0.25">
      <c r="A28" s="2" t="s">
        <v>75</v>
      </c>
      <c r="B28" s="2">
        <v>1.0469999999999999</v>
      </c>
      <c r="C28" s="2">
        <v>0.751</v>
      </c>
      <c r="D28" s="1">
        <f t="shared" si="0"/>
        <v>1.3941411451398136</v>
      </c>
      <c r="E28" s="1">
        <f t="shared" si="1"/>
        <v>2.4702248787396934</v>
      </c>
      <c r="F28" s="1">
        <f t="shared" si="2"/>
        <v>0.35289572847827821</v>
      </c>
      <c r="G28" s="1">
        <f t="shared" si="3"/>
        <v>6.9998718584425799</v>
      </c>
    </row>
    <row r="29" spans="1:7" x14ac:dyDescent="0.25">
      <c r="A29" s="2" t="s">
        <v>75</v>
      </c>
      <c r="B29" s="2">
        <v>1.573</v>
      </c>
      <c r="C29" s="2">
        <v>1.0649999999999999</v>
      </c>
      <c r="D29" s="1">
        <f t="shared" si="0"/>
        <v>1.4769953051643192</v>
      </c>
      <c r="E29" s="1">
        <f t="shared" si="1"/>
        <v>5.2629373849630321</v>
      </c>
      <c r="F29" s="1">
        <f t="shared" si="2"/>
        <v>1.0850166064291951</v>
      </c>
      <c r="G29" s="1">
        <f t="shared" si="3"/>
        <v>4.8505592944641034</v>
      </c>
    </row>
    <row r="30" spans="1:7" x14ac:dyDescent="0.25">
      <c r="A30" s="2" t="s">
        <v>75</v>
      </c>
      <c r="B30" s="2">
        <v>0.92100000000000004</v>
      </c>
      <c r="C30" s="2">
        <v>0.79900000000000004</v>
      </c>
      <c r="D30" s="1">
        <f t="shared" si="0"/>
        <v>1.1526908635794744</v>
      </c>
      <c r="E30" s="1">
        <f t="shared" si="1"/>
        <v>2.3118320603310036</v>
      </c>
      <c r="F30" s="1">
        <f t="shared" si="2"/>
        <v>0.32824919426579646</v>
      </c>
      <c r="G30" s="1">
        <f t="shared" si="3"/>
        <v>7.042917700078255</v>
      </c>
    </row>
    <row r="31" spans="1:7" x14ac:dyDescent="0.25">
      <c r="A31" s="2" t="s">
        <v>75</v>
      </c>
      <c r="B31" s="2">
        <v>1.018</v>
      </c>
      <c r="C31" s="2">
        <v>0.88600000000000001</v>
      </c>
      <c r="D31" s="1">
        <f t="shared" si="0"/>
        <v>1.1489841986455982</v>
      </c>
      <c r="E31" s="1">
        <f t="shared" si="1"/>
        <v>2.8335532107200065</v>
      </c>
      <c r="F31" s="1">
        <f t="shared" si="2"/>
        <v>0.44554887178332547</v>
      </c>
      <c r="G31" s="1">
        <f t="shared" si="3"/>
        <v>6.3596911364147495</v>
      </c>
    </row>
    <row r="32" spans="1:7" x14ac:dyDescent="0.25">
      <c r="A32" s="2" t="s">
        <v>75</v>
      </c>
      <c r="B32" s="2">
        <v>1.6439999999999999</v>
      </c>
      <c r="C32" s="2">
        <v>0.80500000000000005</v>
      </c>
      <c r="D32" s="1">
        <f t="shared" si="0"/>
        <v>2.0422360248447204</v>
      </c>
      <c r="E32" s="1">
        <f t="shared" si="1"/>
        <v>4.157646549613804</v>
      </c>
      <c r="F32" s="1">
        <f t="shared" si="2"/>
        <v>0.70015606674555031</v>
      </c>
      <c r="G32" s="1">
        <f t="shared" si="3"/>
        <v>5.9381711408133375</v>
      </c>
    </row>
    <row r="33" spans="1:7" x14ac:dyDescent="0.25">
      <c r="A33" s="2" t="s">
        <v>75</v>
      </c>
      <c r="B33" s="2">
        <v>1.323</v>
      </c>
      <c r="C33" s="2">
        <v>1.1140000000000001</v>
      </c>
      <c r="D33" s="1">
        <f t="shared" si="0"/>
        <v>1.1876122082585276</v>
      </c>
      <c r="E33" s="1">
        <f t="shared" si="1"/>
        <v>4.6301483678990163</v>
      </c>
      <c r="F33" s="1">
        <f t="shared" si="2"/>
        <v>0.92756664018970669</v>
      </c>
      <c r="G33" s="1">
        <f t="shared" si="3"/>
        <v>4.9917150609815533</v>
      </c>
    </row>
    <row r="34" spans="1:7" x14ac:dyDescent="0.25">
      <c r="A34" s="2" t="s">
        <v>75</v>
      </c>
      <c r="B34" s="2">
        <v>1.2050000000000001</v>
      </c>
      <c r="C34" s="2">
        <v>1.0449999999999999</v>
      </c>
      <c r="D34" s="1">
        <f t="shared" ref="D34:D65" si="4">B34/C34</f>
        <v>1.1531100478468901</v>
      </c>
      <c r="E34" s="1">
        <f t="shared" ref="E34:E65" si="5">((4*PI()*(C34/2)^2)+((PI()*C34)*(B34-C34)))</f>
        <v>3.9559720092166071</v>
      </c>
      <c r="F34" s="1">
        <f t="shared" ref="F34:F65" si="6">(((4/3)*PI()*(C34/2)^3)+(PI()*((C34/2)^2)*(B34-C34)))</f>
        <v>0.73474109450571101</v>
      </c>
      <c r="G34" s="1">
        <f t="shared" ref="G34:G65" si="7">E34/F34</f>
        <v>5.3841714296352832</v>
      </c>
    </row>
    <row r="35" spans="1:7" x14ac:dyDescent="0.25">
      <c r="A35" s="2" t="s">
        <v>75</v>
      </c>
      <c r="B35" s="2">
        <v>1.113</v>
      </c>
      <c r="C35" s="2">
        <v>1.0960000000000001</v>
      </c>
      <c r="D35" s="1">
        <f t="shared" si="4"/>
        <v>1.0155109489051093</v>
      </c>
      <c r="E35" s="1">
        <f t="shared" si="5"/>
        <v>3.8322655152962026</v>
      </c>
      <c r="F35" s="1">
        <f t="shared" si="6"/>
        <v>0.70537328688882006</v>
      </c>
      <c r="G35" s="1">
        <f t="shared" si="7"/>
        <v>5.4329609393050902</v>
      </c>
    </row>
    <row r="36" spans="1:7" x14ac:dyDescent="0.25">
      <c r="A36" s="2" t="s">
        <v>75</v>
      </c>
      <c r="B36" s="2">
        <v>1.0069999999999999</v>
      </c>
      <c r="C36" s="2">
        <v>0.97199999999999998</v>
      </c>
      <c r="D36" s="1">
        <f t="shared" si="4"/>
        <v>1.0360082304526748</v>
      </c>
      <c r="E36" s="1">
        <f t="shared" si="5"/>
        <v>3.0750034557043033</v>
      </c>
      <c r="F36" s="1">
        <f t="shared" si="6"/>
        <v>0.50680759537218223</v>
      </c>
      <c r="G36" s="1">
        <f t="shared" si="7"/>
        <v>6.067398128566178</v>
      </c>
    </row>
    <row r="37" spans="1:7" x14ac:dyDescent="0.25">
      <c r="A37" s="2" t="s">
        <v>75</v>
      </c>
      <c r="B37" s="2">
        <v>1.2290000000000001</v>
      </c>
      <c r="C37" s="2">
        <v>0.96399999999999997</v>
      </c>
      <c r="D37" s="1">
        <f t="shared" si="4"/>
        <v>1.2748962655601661</v>
      </c>
      <c r="E37" s="1">
        <f t="shared" si="5"/>
        <v>3.7220207458964287</v>
      </c>
      <c r="F37" s="1">
        <f t="shared" si="6"/>
        <v>0.66247628433667205</v>
      </c>
      <c r="G37" s="1">
        <f t="shared" si="7"/>
        <v>5.6183456433059105</v>
      </c>
    </row>
    <row r="38" spans="1:7" x14ac:dyDescent="0.25">
      <c r="A38" s="2" t="s">
        <v>75</v>
      </c>
      <c r="B38" s="2">
        <v>1.1950000000000001</v>
      </c>
      <c r="C38" s="2">
        <v>1.0309999999999999</v>
      </c>
      <c r="D38" s="1">
        <f t="shared" si="4"/>
        <v>1.1590688651794376</v>
      </c>
      <c r="E38" s="1">
        <f t="shared" si="5"/>
        <v>3.8705835208920365</v>
      </c>
      <c r="F38" s="1">
        <f t="shared" si="6"/>
        <v>0.71073360474486513</v>
      </c>
      <c r="G38" s="1">
        <f t="shared" si="7"/>
        <v>5.4458991316183445</v>
      </c>
    </row>
    <row r="39" spans="1:7" x14ac:dyDescent="0.25">
      <c r="A39" s="2" t="s">
        <v>75</v>
      </c>
      <c r="B39" s="2">
        <v>0.76500000000000001</v>
      </c>
      <c r="C39" s="2">
        <v>0.73</v>
      </c>
      <c r="D39" s="1">
        <f t="shared" si="4"/>
        <v>1.047945205479452</v>
      </c>
      <c r="E39" s="1">
        <f t="shared" si="5"/>
        <v>1.7544224173972198</v>
      </c>
      <c r="F39" s="1">
        <f t="shared" si="6"/>
        <v>0.2183376787315309</v>
      </c>
      <c r="G39" s="1">
        <f t="shared" si="7"/>
        <v>8.035362597925511</v>
      </c>
    </row>
    <row r="40" spans="1:7" x14ac:dyDescent="0.25">
      <c r="A40" s="2" t="s">
        <v>75</v>
      </c>
      <c r="B40" s="2">
        <v>1.472</v>
      </c>
      <c r="C40" s="2">
        <v>0.90200000000000002</v>
      </c>
      <c r="D40" s="1">
        <f t="shared" si="4"/>
        <v>1.6319290465631928</v>
      </c>
      <c r="E40" s="1">
        <f t="shared" si="5"/>
        <v>4.1712307962479258</v>
      </c>
      <c r="F40" s="1">
        <f t="shared" si="6"/>
        <v>0.74848561629584021</v>
      </c>
      <c r="G40" s="1">
        <f t="shared" si="7"/>
        <v>5.5728937275920076</v>
      </c>
    </row>
    <row r="41" spans="1:7" x14ac:dyDescent="0.25">
      <c r="A41" s="2" t="s">
        <v>75</v>
      </c>
      <c r="B41" s="2">
        <v>1.149</v>
      </c>
      <c r="C41" s="2">
        <v>0.94</v>
      </c>
      <c r="D41" s="1">
        <f t="shared" si="4"/>
        <v>1.222340425531915</v>
      </c>
      <c r="E41" s="1">
        <f t="shared" si="5"/>
        <v>3.393108561436192</v>
      </c>
      <c r="F41" s="1">
        <f t="shared" si="6"/>
        <v>0.57993412922173637</v>
      </c>
      <c r="G41" s="1">
        <f t="shared" si="7"/>
        <v>5.8508516579110408</v>
      </c>
    </row>
    <row r="42" spans="1:7" x14ac:dyDescent="0.25">
      <c r="A42" s="2" t="s">
        <v>75</v>
      </c>
      <c r="B42" s="2">
        <v>1.5880000000000001</v>
      </c>
      <c r="C42" s="2">
        <v>1.075</v>
      </c>
      <c r="D42" s="1">
        <f t="shared" si="4"/>
        <v>1.4772093023255815</v>
      </c>
      <c r="E42" s="1">
        <f t="shared" si="5"/>
        <v>5.3630128189431359</v>
      </c>
      <c r="F42" s="1">
        <f t="shared" si="6"/>
        <v>1.1160771337511712</v>
      </c>
      <c r="G42" s="1">
        <f t="shared" si="7"/>
        <v>4.8052349221759227</v>
      </c>
    </row>
    <row r="43" spans="1:7" x14ac:dyDescent="0.25">
      <c r="A43" s="2" t="s">
        <v>75</v>
      </c>
      <c r="B43" s="2">
        <v>1.351</v>
      </c>
      <c r="C43" s="2">
        <v>0.91700000000000004</v>
      </c>
      <c r="D43" s="1">
        <f t="shared" si="4"/>
        <v>1.4732824427480915</v>
      </c>
      <c r="E43" s="1">
        <f t="shared" si="5"/>
        <v>3.8920154659748265</v>
      </c>
      <c r="F43" s="1">
        <f t="shared" si="6"/>
        <v>0.69037229087647423</v>
      </c>
      <c r="G43" s="1">
        <f t="shared" si="7"/>
        <v>5.637560367658514</v>
      </c>
    </row>
    <row r="44" spans="1:7" x14ac:dyDescent="0.25">
      <c r="A44" s="2" t="s">
        <v>75</v>
      </c>
      <c r="B44" s="2">
        <v>0.878</v>
      </c>
      <c r="C44" s="2">
        <v>0.68500000000000005</v>
      </c>
      <c r="D44" s="1">
        <f t="shared" si="4"/>
        <v>1.2817518248175181</v>
      </c>
      <c r="E44" s="1">
        <f t="shared" si="5"/>
        <v>1.8894480696485094</v>
      </c>
      <c r="F44" s="1">
        <f t="shared" si="6"/>
        <v>0.23942065177536895</v>
      </c>
      <c r="G44" s="1">
        <f t="shared" si="7"/>
        <v>7.8917505889226369</v>
      </c>
    </row>
    <row r="45" spans="1:7" x14ac:dyDescent="0.25">
      <c r="A45" s="2" t="s">
        <v>75</v>
      </c>
      <c r="B45" s="2">
        <v>1.226</v>
      </c>
      <c r="C45" s="2">
        <v>0.79100000000000004</v>
      </c>
      <c r="D45" s="1">
        <f t="shared" si="4"/>
        <v>1.5499367888748419</v>
      </c>
      <c r="E45" s="1">
        <f t="shared" si="5"/>
        <v>3.0466097413011592</v>
      </c>
      <c r="F45" s="1">
        <f t="shared" si="6"/>
        <v>0.47289898026107458</v>
      </c>
      <c r="G45" s="1">
        <f t="shared" si="7"/>
        <v>6.4424113150322491</v>
      </c>
    </row>
    <row r="46" spans="1:7" x14ac:dyDescent="0.25">
      <c r="A46" s="2" t="s">
        <v>75</v>
      </c>
      <c r="B46" s="2">
        <v>0.98899999999999999</v>
      </c>
      <c r="C46" s="2">
        <v>0.95299999999999996</v>
      </c>
      <c r="D46" s="1">
        <f t="shared" si="4"/>
        <v>1.0377754459601261</v>
      </c>
      <c r="E46" s="1">
        <f t="shared" si="5"/>
        <v>2.961004483083491</v>
      </c>
      <c r="F46" s="1">
        <f t="shared" si="6"/>
        <v>0.47886588023006682</v>
      </c>
      <c r="G46" s="1">
        <f t="shared" si="7"/>
        <v>6.183369092115945</v>
      </c>
    </row>
    <row r="47" spans="1:7" x14ac:dyDescent="0.25">
      <c r="A47" s="2" t="s">
        <v>75</v>
      </c>
      <c r="B47" s="2">
        <v>1.05</v>
      </c>
      <c r="C47" s="2">
        <v>0.88500000000000001</v>
      </c>
      <c r="D47" s="1">
        <f t="shared" si="4"/>
        <v>1.1864406779661016</v>
      </c>
      <c r="E47" s="1">
        <f t="shared" si="5"/>
        <v>2.9193249733483153</v>
      </c>
      <c r="F47" s="1">
        <f t="shared" si="6"/>
        <v>0.4644333247778597</v>
      </c>
      <c r="G47" s="1">
        <f t="shared" si="7"/>
        <v>6.2857784263104719</v>
      </c>
    </row>
    <row r="48" spans="1:7" x14ac:dyDescent="0.25">
      <c r="A48" s="2" t="s">
        <v>75</v>
      </c>
      <c r="B48" s="2">
        <v>1.095</v>
      </c>
      <c r="C48" s="2">
        <v>0.85199999999999998</v>
      </c>
      <c r="D48" s="1">
        <f t="shared" si="4"/>
        <v>1.2852112676056338</v>
      </c>
      <c r="E48" s="1">
        <f t="shared" si="5"/>
        <v>2.9309174502400617</v>
      </c>
      <c r="F48" s="1">
        <f t="shared" si="6"/>
        <v>0.46237029507472049</v>
      </c>
      <c r="G48" s="1">
        <f t="shared" si="7"/>
        <v>6.3388965110018933</v>
      </c>
    </row>
    <row r="49" spans="1:7" x14ac:dyDescent="0.25">
      <c r="A49" s="2" t="s">
        <v>75</v>
      </c>
      <c r="B49" s="2">
        <v>0.93799999999999994</v>
      </c>
      <c r="C49" s="2">
        <v>0.85099999999999998</v>
      </c>
      <c r="D49" s="1">
        <f t="shared" si="4"/>
        <v>1.1022326674500587</v>
      </c>
      <c r="E49" s="1">
        <f t="shared" si="5"/>
        <v>2.5077386366162089</v>
      </c>
      <c r="F49" s="1">
        <f t="shared" si="6"/>
        <v>0.37217572788465286</v>
      </c>
      <c r="G49" s="1">
        <f t="shared" si="7"/>
        <v>6.7380499283752959</v>
      </c>
    </row>
    <row r="50" spans="1:7" x14ac:dyDescent="0.25">
      <c r="A50" s="2" t="s">
        <v>75</v>
      </c>
      <c r="B50" s="2">
        <v>1.165</v>
      </c>
      <c r="C50" s="2">
        <v>0.82199999999999995</v>
      </c>
      <c r="D50" s="1">
        <f t="shared" si="4"/>
        <v>1.4172749391727495</v>
      </c>
      <c r="E50" s="1">
        <f t="shared" si="5"/>
        <v>3.0084833728571936</v>
      </c>
      <c r="F50" s="1">
        <f t="shared" si="6"/>
        <v>0.47283674661960384</v>
      </c>
      <c r="G50" s="1">
        <f t="shared" si="7"/>
        <v>6.3626259895521873</v>
      </c>
    </row>
    <row r="51" spans="1:7" x14ac:dyDescent="0.25">
      <c r="A51" s="2" t="s">
        <v>75</v>
      </c>
      <c r="B51" s="2">
        <v>1.1259999999999999</v>
      </c>
      <c r="C51" s="2">
        <v>0.91500000000000004</v>
      </c>
      <c r="D51" s="1">
        <f t="shared" si="4"/>
        <v>1.2306010928961746</v>
      </c>
      <c r="E51" s="1">
        <f t="shared" si="5"/>
        <v>3.2367514950670278</v>
      </c>
      <c r="F51" s="1">
        <f t="shared" si="6"/>
        <v>0.53985263640470182</v>
      </c>
      <c r="G51" s="1">
        <f t="shared" si="7"/>
        <v>5.9956204282395857</v>
      </c>
    </row>
    <row r="52" spans="1:7" x14ac:dyDescent="0.25">
      <c r="A52" s="2" t="s">
        <v>75</v>
      </c>
      <c r="B52" s="2">
        <v>1.2070000000000001</v>
      </c>
      <c r="C52" s="2">
        <v>0.98199999999999998</v>
      </c>
      <c r="D52" s="1">
        <f t="shared" si="4"/>
        <v>1.2291242362525459</v>
      </c>
      <c r="E52" s="1">
        <f t="shared" si="5"/>
        <v>3.7236480908909888</v>
      </c>
      <c r="F52" s="1">
        <f t="shared" si="6"/>
        <v>0.66624044326483123</v>
      </c>
      <c r="G52" s="1">
        <f t="shared" si="7"/>
        <v>5.589045409257503</v>
      </c>
    </row>
    <row r="53" spans="1:7" x14ac:dyDescent="0.25">
      <c r="A53" s="2" t="s">
        <v>75</v>
      </c>
      <c r="B53" s="2">
        <v>1.222</v>
      </c>
      <c r="C53" s="2">
        <v>1.1000000000000001</v>
      </c>
      <c r="D53" s="1">
        <f t="shared" si="4"/>
        <v>1.1109090909090908</v>
      </c>
      <c r="E53" s="1">
        <f t="shared" si="5"/>
        <v>4.2229288449554003</v>
      </c>
      <c r="F53" s="1">
        <f t="shared" si="6"/>
        <v>0.81285044720206723</v>
      </c>
      <c r="G53" s="1">
        <f t="shared" si="7"/>
        <v>5.1952100899879543</v>
      </c>
    </row>
    <row r="54" spans="1:7" x14ac:dyDescent="0.25">
      <c r="A54" s="2" t="s">
        <v>75</v>
      </c>
      <c r="B54" s="2">
        <v>0.93799999999999994</v>
      </c>
      <c r="C54" s="2">
        <v>0.81100000000000005</v>
      </c>
      <c r="D54" s="1">
        <f t="shared" si="4"/>
        <v>1.1565967940813808</v>
      </c>
      <c r="E54" s="1">
        <f t="shared" si="5"/>
        <v>2.3898660802535203</v>
      </c>
      <c r="F54" s="1">
        <f t="shared" si="6"/>
        <v>0.34489848315071664</v>
      </c>
      <c r="G54" s="1">
        <f t="shared" si="7"/>
        <v>6.9291869840122677</v>
      </c>
    </row>
    <row r="55" spans="1:7" x14ac:dyDescent="0.25">
      <c r="A55" s="2" t="s">
        <v>75</v>
      </c>
      <c r="B55" s="2">
        <v>0.996</v>
      </c>
      <c r="C55" s="2">
        <v>0.97899999999999998</v>
      </c>
      <c r="D55" s="1">
        <f t="shared" si="4"/>
        <v>1.017364657814096</v>
      </c>
      <c r="E55" s="1">
        <f t="shared" si="5"/>
        <v>3.0633167310329497</v>
      </c>
      <c r="F55" s="1">
        <f t="shared" si="6"/>
        <v>0.50409680748658348</v>
      </c>
      <c r="G55" s="1">
        <f t="shared" si="7"/>
        <v>6.0768421571772793</v>
      </c>
    </row>
    <row r="56" spans="1:7" x14ac:dyDescent="0.25">
      <c r="A56" s="2" t="s">
        <v>75</v>
      </c>
      <c r="B56" s="2">
        <v>1.534</v>
      </c>
      <c r="C56" s="2">
        <v>0.78700000000000003</v>
      </c>
      <c r="D56" s="1">
        <f t="shared" si="4"/>
        <v>1.9491740787801779</v>
      </c>
      <c r="E56" s="1">
        <f t="shared" si="5"/>
        <v>3.7927128637875072</v>
      </c>
      <c r="F56" s="1">
        <f t="shared" si="6"/>
        <v>0.61860387145805795</v>
      </c>
      <c r="G56" s="1">
        <f t="shared" si="7"/>
        <v>6.1310849135942682</v>
      </c>
    </row>
    <row r="57" spans="1:7" x14ac:dyDescent="0.25">
      <c r="A57" s="2" t="s">
        <v>75</v>
      </c>
      <c r="B57" s="2">
        <v>0.99199999999999999</v>
      </c>
      <c r="C57" s="2">
        <v>0.92400000000000004</v>
      </c>
      <c r="D57" s="1">
        <f t="shared" si="4"/>
        <v>1.0735930735930734</v>
      </c>
      <c r="E57" s="1">
        <f t="shared" si="5"/>
        <v>2.8796089590216334</v>
      </c>
      <c r="F57" s="1">
        <f t="shared" si="6"/>
        <v>0.4586590060093288</v>
      </c>
      <c r="G57" s="1">
        <f t="shared" si="7"/>
        <v>6.2783220677957523</v>
      </c>
    </row>
    <row r="58" spans="1:7" x14ac:dyDescent="0.25">
      <c r="A58" s="2" t="s">
        <v>75</v>
      </c>
      <c r="B58" s="2">
        <v>1.2370000000000001</v>
      </c>
      <c r="C58" s="2">
        <v>0.98799999999999999</v>
      </c>
      <c r="D58" s="1">
        <f t="shared" si="4"/>
        <v>1.2520242914979758</v>
      </c>
      <c r="E58" s="1">
        <f t="shared" si="5"/>
        <v>3.839516311140688</v>
      </c>
      <c r="F58" s="1">
        <f t="shared" si="6"/>
        <v>0.69587327406718258</v>
      </c>
      <c r="G58" s="1">
        <f t="shared" si="7"/>
        <v>5.5175510458963322</v>
      </c>
    </row>
    <row r="59" spans="1:7" x14ac:dyDescent="0.25">
      <c r="A59" s="2" t="s">
        <v>75</v>
      </c>
      <c r="B59" s="2">
        <v>1.647</v>
      </c>
      <c r="C59" s="2">
        <v>0.88600000000000001</v>
      </c>
      <c r="D59" s="1">
        <f t="shared" si="4"/>
        <v>1.8589164785553047</v>
      </c>
      <c r="E59" s="1">
        <f t="shared" si="5"/>
        <v>4.5843439470096765</v>
      </c>
      <c r="F59" s="1">
        <f t="shared" si="6"/>
        <v>0.83334901987148746</v>
      </c>
      <c r="G59" s="1">
        <f t="shared" si="7"/>
        <v>5.5011091843806792</v>
      </c>
    </row>
    <row r="60" spans="1:7" x14ac:dyDescent="0.25">
      <c r="A60" s="2" t="s">
        <v>75</v>
      </c>
      <c r="B60" s="2">
        <v>1.1639999999999999</v>
      </c>
      <c r="C60" s="2">
        <v>0.93500000000000005</v>
      </c>
      <c r="D60" s="1">
        <f t="shared" si="4"/>
        <v>1.2449197860962566</v>
      </c>
      <c r="E60" s="1">
        <f t="shared" si="5"/>
        <v>3.4191209486079157</v>
      </c>
      <c r="F60" s="1">
        <f t="shared" si="6"/>
        <v>0.58522460397530507</v>
      </c>
      <c r="G60" s="1">
        <f t="shared" si="7"/>
        <v>5.8424080692823939</v>
      </c>
    </row>
    <row r="61" spans="1:7" x14ac:dyDescent="0.25">
      <c r="A61" s="2" t="s">
        <v>75</v>
      </c>
      <c r="B61" s="2">
        <v>0.74099999999999999</v>
      </c>
      <c r="C61" s="2">
        <v>0.64300000000000002</v>
      </c>
      <c r="D61" s="1">
        <f t="shared" si="4"/>
        <v>1.1524105754276828</v>
      </c>
      <c r="E61" s="1">
        <f t="shared" si="5"/>
        <v>1.4968526605073535</v>
      </c>
      <c r="F61" s="1">
        <f t="shared" si="6"/>
        <v>0.17102029823614942</v>
      </c>
      <c r="G61" s="1">
        <f t="shared" si="7"/>
        <v>8.7524853829950597</v>
      </c>
    </row>
    <row r="62" spans="1:7" x14ac:dyDescent="0.25">
      <c r="A62" s="2" t="s">
        <v>75</v>
      </c>
      <c r="B62" s="2">
        <v>1.238</v>
      </c>
      <c r="C62" s="2">
        <v>0.88100000000000001</v>
      </c>
      <c r="D62" s="1">
        <f t="shared" si="4"/>
        <v>1.4052213393870601</v>
      </c>
      <c r="E62" s="1">
        <f t="shared" si="5"/>
        <v>3.4264659922320084</v>
      </c>
      <c r="F62" s="1">
        <f t="shared" si="6"/>
        <v>0.57566127863691974</v>
      </c>
      <c r="G62" s="1">
        <f t="shared" si="7"/>
        <v>5.9522259345727928</v>
      </c>
    </row>
    <row r="63" spans="1:7" x14ac:dyDescent="0.25">
      <c r="A63" s="2" t="s">
        <v>75</v>
      </c>
      <c r="B63" s="2">
        <v>1.4810000000000001</v>
      </c>
      <c r="C63" s="2">
        <v>0.92200000000000004</v>
      </c>
      <c r="D63" s="1">
        <f t="shared" si="4"/>
        <v>1.6062906724511932</v>
      </c>
      <c r="E63" s="1">
        <f t="shared" si="5"/>
        <v>4.2897882198090986</v>
      </c>
      <c r="F63" s="1">
        <f t="shared" si="6"/>
        <v>0.78360372860881744</v>
      </c>
      <c r="G63" s="1">
        <f t="shared" si="7"/>
        <v>5.4744356913985568</v>
      </c>
    </row>
    <row r="64" spans="1:7" x14ac:dyDescent="0.25">
      <c r="A64" s="2" t="s">
        <v>75</v>
      </c>
      <c r="B64" s="2">
        <v>1.6180000000000001</v>
      </c>
      <c r="C64" s="2">
        <v>1.1830000000000001</v>
      </c>
      <c r="D64" s="1">
        <f t="shared" si="4"/>
        <v>1.36770921386306</v>
      </c>
      <c r="E64" s="1">
        <f t="shared" si="5"/>
        <v>6.013303648680302</v>
      </c>
      <c r="F64" s="1">
        <f t="shared" si="6"/>
        <v>1.3450006691575647</v>
      </c>
      <c r="G64" s="1">
        <f t="shared" si="7"/>
        <v>4.4708555070435088</v>
      </c>
    </row>
    <row r="65" spans="1:7" x14ac:dyDescent="0.25">
      <c r="A65" s="2" t="s">
        <v>75</v>
      </c>
      <c r="B65" s="2">
        <v>1.369</v>
      </c>
      <c r="C65" s="2">
        <v>1.1339999999999999</v>
      </c>
      <c r="D65" s="1">
        <f t="shared" si="4"/>
        <v>1.207231040564374</v>
      </c>
      <c r="E65" s="1">
        <f t="shared" si="5"/>
        <v>4.8771529486948602</v>
      </c>
      <c r="F65" s="1">
        <f t="shared" si="6"/>
        <v>1.0008975932844395</v>
      </c>
      <c r="G65" s="1">
        <f t="shared" si="7"/>
        <v>4.872779174830975</v>
      </c>
    </row>
    <row r="66" spans="1:7" x14ac:dyDescent="0.25">
      <c r="A66" s="2" t="s">
        <v>75</v>
      </c>
      <c r="B66" s="2">
        <v>1.0549999999999999</v>
      </c>
      <c r="C66" s="2">
        <v>0.97599999999999998</v>
      </c>
      <c r="D66" s="1">
        <f t="shared" ref="D66:D86" si="8">B66/C66</f>
        <v>1.0809426229508197</v>
      </c>
      <c r="E66" s="1">
        <f t="shared" ref="E66:E86" si="9">((4*PI()*(C66/2)^2)+((PI()*C66)*(B66-C66)))</f>
        <v>3.2348351235483381</v>
      </c>
      <c r="F66" s="1">
        <f t="shared" ref="F66:F86" si="10">(((4/3)*PI()*(C66/2)^3)+(PI()*((C66/2)^2)*(B66-C66)))</f>
        <v>0.54590116804080369</v>
      </c>
      <c r="G66" s="1">
        <f t="shared" ref="G66:G86" si="11">E66/F66</f>
        <v>5.9256790659706899</v>
      </c>
    </row>
    <row r="67" spans="1:7" x14ac:dyDescent="0.25">
      <c r="A67" s="2" t="s">
        <v>75</v>
      </c>
      <c r="B67" s="2">
        <v>1.052</v>
      </c>
      <c r="C67" s="2">
        <v>0.89500000000000002</v>
      </c>
      <c r="D67" s="1">
        <f t="shared" si="8"/>
        <v>1.1754189944134079</v>
      </c>
      <c r="E67" s="1">
        <f t="shared" si="9"/>
        <v>2.9579351470609341</v>
      </c>
      <c r="F67" s="1">
        <f t="shared" si="10"/>
        <v>0.47414945927731067</v>
      </c>
      <c r="G67" s="1">
        <f t="shared" si="11"/>
        <v>6.2384024471299853</v>
      </c>
    </row>
    <row r="68" spans="1:7" x14ac:dyDescent="0.25">
      <c r="A68" s="2" t="s">
        <v>75</v>
      </c>
      <c r="B68" s="2">
        <v>1.0309999999999999</v>
      </c>
      <c r="C68" s="2">
        <v>0.66400000000000003</v>
      </c>
      <c r="D68" s="1">
        <f t="shared" si="8"/>
        <v>1.5527108433734937</v>
      </c>
      <c r="E68" s="1">
        <f t="shared" si="9"/>
        <v>2.1506840651651147</v>
      </c>
      <c r="F68" s="1">
        <f t="shared" si="10"/>
        <v>0.2803704897030348</v>
      </c>
      <c r="G68" s="1">
        <f t="shared" si="11"/>
        <v>7.6708646029155725</v>
      </c>
    </row>
    <row r="69" spans="1:7" x14ac:dyDescent="0.25">
      <c r="A69" s="2" t="s">
        <v>75</v>
      </c>
      <c r="B69" s="2">
        <v>0.97199999999999998</v>
      </c>
      <c r="C69" s="2">
        <v>0.97199999999999998</v>
      </c>
      <c r="D69" s="1">
        <f t="shared" si="8"/>
        <v>1</v>
      </c>
      <c r="E69" s="1">
        <f t="shared" si="9"/>
        <v>2.9681264736291788</v>
      </c>
      <c r="F69" s="1">
        <f t="shared" si="10"/>
        <v>0.48083648872792695</v>
      </c>
      <c r="G69" s="1">
        <f t="shared" si="11"/>
        <v>6.1728395061728394</v>
      </c>
    </row>
    <row r="70" spans="1:7" x14ac:dyDescent="0.25">
      <c r="A70" s="2" t="s">
        <v>75</v>
      </c>
      <c r="B70" s="2">
        <v>1.0820000000000001</v>
      </c>
      <c r="C70" s="2">
        <v>0.82</v>
      </c>
      <c r="D70" s="1">
        <f t="shared" si="8"/>
        <v>1.3195121951219513</v>
      </c>
      <c r="E70" s="1">
        <f t="shared" si="9"/>
        <v>2.7873466659710076</v>
      </c>
      <c r="F70" s="1">
        <f t="shared" si="10"/>
        <v>0.42705826167201522</v>
      </c>
      <c r="G70" s="1">
        <f t="shared" si="11"/>
        <v>6.526853397140731</v>
      </c>
    </row>
    <row r="71" spans="1:7" x14ac:dyDescent="0.25">
      <c r="A71" s="2" t="s">
        <v>75</v>
      </c>
      <c r="B71" s="2">
        <v>0.98599999999999999</v>
      </c>
      <c r="C71" s="2">
        <v>0.91400000000000003</v>
      </c>
      <c r="D71" s="1">
        <f t="shared" si="8"/>
        <v>1.0787746170678336</v>
      </c>
      <c r="E71" s="1">
        <f t="shared" si="9"/>
        <v>2.8312158657857358</v>
      </c>
      <c r="F71" s="1">
        <f t="shared" si="10"/>
        <v>0.44703539383999019</v>
      </c>
      <c r="G71" s="1">
        <f t="shared" si="11"/>
        <v>6.3333147773062644</v>
      </c>
    </row>
    <row r="72" spans="1:7" x14ac:dyDescent="0.25">
      <c r="A72" s="2" t="s">
        <v>75</v>
      </c>
      <c r="B72" s="2">
        <v>1.242</v>
      </c>
      <c r="C72" s="2">
        <v>0.998</v>
      </c>
      <c r="D72" s="1">
        <f t="shared" si="8"/>
        <v>1.2444889779559118</v>
      </c>
      <c r="E72" s="1">
        <f t="shared" si="9"/>
        <v>3.8940543596070061</v>
      </c>
      <c r="F72" s="1">
        <f t="shared" si="10"/>
        <v>0.71133483175133505</v>
      </c>
      <c r="G72" s="1">
        <f t="shared" si="11"/>
        <v>5.4742916918881743</v>
      </c>
    </row>
    <row r="73" spans="1:7" x14ac:dyDescent="0.25">
      <c r="A73" s="2" t="s">
        <v>75</v>
      </c>
      <c r="B73" s="2">
        <v>1.0249999999999999</v>
      </c>
      <c r="C73" s="2">
        <v>0.93799999999999994</v>
      </c>
      <c r="D73" s="1">
        <f t="shared" si="8"/>
        <v>1.0927505330490406</v>
      </c>
      <c r="E73" s="1">
        <f t="shared" si="9"/>
        <v>3.0204842567939063</v>
      </c>
      <c r="F73" s="1">
        <f t="shared" si="10"/>
        <v>0.4922421801340589</v>
      </c>
      <c r="G73" s="1">
        <f t="shared" si="11"/>
        <v>6.1361751972805285</v>
      </c>
    </row>
    <row r="74" spans="1:7" x14ac:dyDescent="0.25">
      <c r="A74" s="2" t="s">
        <v>75</v>
      </c>
      <c r="B74" s="2">
        <v>1.0780000000000001</v>
      </c>
      <c r="C74" s="2">
        <v>1.0409999999999999</v>
      </c>
      <c r="D74" s="1">
        <f t="shared" si="8"/>
        <v>1.0355427473583094</v>
      </c>
      <c r="E74" s="1">
        <f t="shared" si="9"/>
        <v>3.5254889926731585</v>
      </c>
      <c r="F74" s="1">
        <f t="shared" si="10"/>
        <v>0.62216950005646721</v>
      </c>
      <c r="G74" s="1">
        <f t="shared" si="11"/>
        <v>5.6664445819880118</v>
      </c>
    </row>
    <row r="75" spans="1:7" x14ac:dyDescent="0.25">
      <c r="A75" s="2" t="s">
        <v>75</v>
      </c>
      <c r="B75" s="2">
        <v>1.0429999999999999</v>
      </c>
      <c r="C75" s="2">
        <v>0.94699999999999995</v>
      </c>
      <c r="D75" s="1">
        <f t="shared" si="8"/>
        <v>1.1013727560718056</v>
      </c>
      <c r="E75" s="1">
        <f t="shared" si="9"/>
        <v>3.1030170373963633</v>
      </c>
      <c r="F75" s="1">
        <f t="shared" si="10"/>
        <v>0.5122987909309783</v>
      </c>
      <c r="G75" s="1">
        <f t="shared" si="11"/>
        <v>6.0570454046112143</v>
      </c>
    </row>
    <row r="76" spans="1:7" x14ac:dyDescent="0.25">
      <c r="A76" s="2" t="s">
        <v>75</v>
      </c>
      <c r="B76" s="2">
        <v>1.008</v>
      </c>
      <c r="C76" s="2">
        <v>0.95599999999999996</v>
      </c>
      <c r="D76" s="1">
        <f t="shared" si="8"/>
        <v>1.0543933054393306</v>
      </c>
      <c r="E76" s="1">
        <f t="shared" si="9"/>
        <v>3.0273894774464969</v>
      </c>
      <c r="F76" s="1">
        <f t="shared" si="10"/>
        <v>0.49480598677476384</v>
      </c>
      <c r="G76" s="1">
        <f t="shared" si="11"/>
        <v>6.1183363951992105</v>
      </c>
    </row>
    <row r="77" spans="1:7" x14ac:dyDescent="0.25">
      <c r="A77" s="2" t="s">
        <v>75</v>
      </c>
      <c r="B77" s="2">
        <v>1.0780000000000001</v>
      </c>
      <c r="C77" s="2">
        <v>1.0629999999999999</v>
      </c>
      <c r="D77" s="1">
        <f t="shared" si="8"/>
        <v>1.0141110065851364</v>
      </c>
      <c r="E77" s="1">
        <f t="shared" si="9"/>
        <v>3.5999950040456938</v>
      </c>
      <c r="F77" s="1">
        <f t="shared" si="10"/>
        <v>0.64223649276990891</v>
      </c>
      <c r="G77" s="1">
        <f t="shared" si="11"/>
        <v>5.6054039977068815</v>
      </c>
    </row>
    <row r="78" spans="1:7" x14ac:dyDescent="0.25">
      <c r="A78" s="2" t="s">
        <v>75</v>
      </c>
      <c r="B78" s="2">
        <v>0.94099999999999995</v>
      </c>
      <c r="C78" s="2">
        <v>0.67900000000000005</v>
      </c>
      <c r="D78" s="1">
        <f t="shared" si="8"/>
        <v>1.3858615611192928</v>
      </c>
      <c r="E78" s="1">
        <f t="shared" si="9"/>
        <v>2.0072860684920091</v>
      </c>
      <c r="F78" s="1">
        <f t="shared" si="10"/>
        <v>0.2587813393238596</v>
      </c>
      <c r="G78" s="1">
        <f t="shared" si="11"/>
        <v>7.7566878420855963</v>
      </c>
    </row>
    <row r="79" spans="1:7" ht="14.25" customHeight="1" x14ac:dyDescent="0.25">
      <c r="A79" s="2" t="s">
        <v>75</v>
      </c>
      <c r="B79" s="2">
        <v>1.169</v>
      </c>
      <c r="C79" s="2">
        <v>0.94499999999999995</v>
      </c>
      <c r="D79" s="1">
        <f t="shared" si="8"/>
        <v>1.2370370370370372</v>
      </c>
      <c r="E79" s="1">
        <f t="shared" si="9"/>
        <v>3.4705331123839125</v>
      </c>
      <c r="F79" s="1">
        <f t="shared" si="10"/>
        <v>0.59897868641727736</v>
      </c>
      <c r="G79" s="1">
        <f t="shared" si="11"/>
        <v>5.7940844826090725</v>
      </c>
    </row>
    <row r="80" spans="1:7" ht="14.25" customHeight="1" x14ac:dyDescent="0.25">
      <c r="A80" s="2" t="s">
        <v>75</v>
      </c>
      <c r="B80" s="2">
        <v>1.02</v>
      </c>
      <c r="C80" s="2">
        <v>0.88</v>
      </c>
      <c r="D80" s="1">
        <f t="shared" si="8"/>
        <v>1.1590909090909092</v>
      </c>
      <c r="E80" s="1">
        <f t="shared" si="9"/>
        <v>2.8198935658621984</v>
      </c>
      <c r="F80" s="1">
        <f t="shared" si="10"/>
        <v>0.44196763208742162</v>
      </c>
      <c r="G80" s="1">
        <f t="shared" si="11"/>
        <v>6.3803169307756473</v>
      </c>
    </row>
    <row r="81" spans="1:7" ht="14.25" customHeight="1" x14ac:dyDescent="0.25">
      <c r="A81" s="2" t="s">
        <v>75</v>
      </c>
      <c r="B81" s="2">
        <v>1.115</v>
      </c>
      <c r="C81" s="2">
        <v>1.02</v>
      </c>
      <c r="D81" s="1">
        <f t="shared" si="8"/>
        <v>1.0931372549019607</v>
      </c>
      <c r="E81" s="1">
        <f t="shared" si="9"/>
        <v>3.5729333249276718</v>
      </c>
      <c r="F81" s="1">
        <f t="shared" si="10"/>
        <v>0.63327439312899647</v>
      </c>
      <c r="G81" s="1">
        <f t="shared" si="11"/>
        <v>5.6419987349778626</v>
      </c>
    </row>
    <row r="82" spans="1:7" x14ac:dyDescent="0.25">
      <c r="A82" s="2" t="s">
        <v>75</v>
      </c>
      <c r="B82" s="2">
        <v>1.1220000000000001</v>
      </c>
      <c r="C82" s="2">
        <v>1.1040000000000001</v>
      </c>
      <c r="D82" s="1">
        <f t="shared" si="8"/>
        <v>1.0163043478260869</v>
      </c>
      <c r="E82" s="1">
        <f t="shared" si="9"/>
        <v>3.891453120889834</v>
      </c>
      <c r="F82" s="1">
        <f t="shared" si="10"/>
        <v>0.72177090933124599</v>
      </c>
      <c r="G82" s="1">
        <f t="shared" si="11"/>
        <v>5.3915350017299044</v>
      </c>
    </row>
    <row r="83" spans="1:7" x14ac:dyDescent="0.25">
      <c r="A83" s="2" t="s">
        <v>75</v>
      </c>
      <c r="B83" s="2">
        <v>1</v>
      </c>
      <c r="C83" s="2">
        <v>0.83499999999999996</v>
      </c>
      <c r="D83" s="1">
        <f t="shared" si="8"/>
        <v>1.1976047904191618</v>
      </c>
      <c r="E83" s="1">
        <f t="shared" si="9"/>
        <v>2.6232298657474775</v>
      </c>
      <c r="F83" s="1">
        <f t="shared" si="10"/>
        <v>0.39518411421263716</v>
      </c>
      <c r="G83" s="1">
        <f t="shared" si="11"/>
        <v>6.6379942194133674</v>
      </c>
    </row>
    <row r="84" spans="1:7" x14ac:dyDescent="0.25">
      <c r="A84" s="2" t="s">
        <v>75</v>
      </c>
      <c r="B84" s="2">
        <v>1.5640000000000001</v>
      </c>
      <c r="C84" s="2">
        <v>0.878</v>
      </c>
      <c r="D84" s="1">
        <f t="shared" si="8"/>
        <v>1.7813211845102506</v>
      </c>
      <c r="E84" s="1">
        <f t="shared" si="9"/>
        <v>4.3140098991682754</v>
      </c>
      <c r="F84" s="1">
        <f t="shared" si="10"/>
        <v>0.76972988263350439</v>
      </c>
      <c r="G84" s="1">
        <f t="shared" si="11"/>
        <v>5.6045763539913498</v>
      </c>
    </row>
    <row r="85" spans="1:7" x14ac:dyDescent="0.25">
      <c r="A85" s="2" t="s">
        <v>75</v>
      </c>
      <c r="B85" s="2">
        <v>1.6140000000000001</v>
      </c>
      <c r="C85" s="2">
        <v>0.97899999999999998</v>
      </c>
      <c r="D85" s="1">
        <f t="shared" si="8"/>
        <v>1.6486210418794689</v>
      </c>
      <c r="E85" s="1">
        <f t="shared" si="9"/>
        <v>4.9640494014931544</v>
      </c>
      <c r="F85" s="1">
        <f t="shared" si="10"/>
        <v>0.96930112858171846</v>
      </c>
      <c r="G85" s="1">
        <f t="shared" si="11"/>
        <v>5.1212665033791431</v>
      </c>
    </row>
    <row r="86" spans="1:7" s="2" customFormat="1" x14ac:dyDescent="0.25">
      <c r="A86" s="2" t="s">
        <v>75</v>
      </c>
      <c r="B86" s="2">
        <v>1.1299999999999999</v>
      </c>
      <c r="C86" s="2">
        <v>0.94299999999999995</v>
      </c>
      <c r="D86" s="1">
        <f t="shared" si="8"/>
        <v>1.1983032873806998</v>
      </c>
      <c r="E86" s="1">
        <f t="shared" si="9"/>
        <v>3.3476497157387475</v>
      </c>
      <c r="F86" s="1">
        <f t="shared" si="10"/>
        <v>0.56967345278106118</v>
      </c>
      <c r="G86" s="1">
        <f t="shared" si="11"/>
        <v>5.8764362274492852</v>
      </c>
    </row>
    <row r="87" spans="1:7" s="2" customFormat="1" x14ac:dyDescent="0.25">
      <c r="D87" s="1"/>
      <c r="E87" s="1"/>
      <c r="F87" s="1"/>
      <c r="G87" s="1"/>
    </row>
    <row r="88" spans="1:7" s="2" customFormat="1" x14ac:dyDescent="0.25">
      <c r="D88" s="1"/>
      <c r="E88" s="1"/>
      <c r="F88" s="1"/>
      <c r="G88" s="1"/>
    </row>
    <row r="89" spans="1:7" s="2" customFormat="1" x14ac:dyDescent="0.25">
      <c r="D89" s="1"/>
      <c r="E89" s="1"/>
      <c r="F89" s="1"/>
      <c r="G89" s="1"/>
    </row>
    <row r="90" spans="1:7" s="2" customFormat="1" x14ac:dyDescent="0.25">
      <c r="D90" s="1"/>
      <c r="E90" s="1"/>
      <c r="F90" s="1"/>
      <c r="G90" s="1"/>
    </row>
    <row r="91" spans="1:7" s="2" customFormat="1" x14ac:dyDescent="0.25">
      <c r="D91" s="1"/>
      <c r="E91" s="1"/>
      <c r="F91" s="1"/>
      <c r="G91" s="1"/>
    </row>
    <row r="92" spans="1:7" s="2" customFormat="1" x14ac:dyDescent="0.25">
      <c r="D92" s="1"/>
      <c r="E92" s="1"/>
      <c r="F92" s="1"/>
      <c r="G92" s="1"/>
    </row>
    <row r="93" spans="1:7" s="2" customFormat="1" x14ac:dyDescent="0.25">
      <c r="D93" s="1"/>
      <c r="E93" s="1"/>
      <c r="F93" s="1"/>
      <c r="G93" s="1"/>
    </row>
    <row r="94" spans="1:7" s="2" customFormat="1" x14ac:dyDescent="0.25">
      <c r="D94" s="1"/>
      <c r="E94" s="1"/>
      <c r="F94" s="1"/>
      <c r="G94" s="1"/>
    </row>
    <row r="95" spans="1:7" s="2" customFormat="1" x14ac:dyDescent="0.25">
      <c r="D95" s="1"/>
      <c r="E95" s="1"/>
      <c r="F95" s="1"/>
      <c r="G95" s="1"/>
    </row>
    <row r="96" spans="1:7" s="2" customFormat="1" x14ac:dyDescent="0.25">
      <c r="D96" s="1"/>
      <c r="E96" s="1"/>
      <c r="F96" s="1"/>
      <c r="G96" s="1"/>
    </row>
    <row r="97" spans="1:7" s="2" customFormat="1" x14ac:dyDescent="0.25">
      <c r="D97" s="1"/>
      <c r="E97" s="1"/>
      <c r="F97" s="1"/>
      <c r="G97" s="1"/>
    </row>
    <row r="98" spans="1:7" s="2" customFormat="1" x14ac:dyDescent="0.25">
      <c r="D98" s="1"/>
      <c r="E98" s="1"/>
      <c r="F98" s="1"/>
      <c r="G98" s="1"/>
    </row>
    <row r="99" spans="1:7" s="2" customFormat="1" x14ac:dyDescent="0.25">
      <c r="D99" s="1"/>
      <c r="E99" s="1"/>
      <c r="F99" s="1"/>
      <c r="G99" s="1"/>
    </row>
    <row r="100" spans="1:7" s="2" customFormat="1" x14ac:dyDescent="0.25">
      <c r="D100" s="1"/>
      <c r="E100" s="1"/>
      <c r="F100" s="1"/>
      <c r="G100" s="1"/>
    </row>
    <row r="101" spans="1:7" s="2" customFormat="1" x14ac:dyDescent="0.25">
      <c r="D101" s="1"/>
      <c r="E101" s="1"/>
      <c r="F101" s="1"/>
      <c r="G101" s="1"/>
    </row>
    <row r="102" spans="1:7" x14ac:dyDescent="0.25">
      <c r="F102" s="1"/>
      <c r="G102" s="1"/>
    </row>
    <row r="103" spans="1:7" x14ac:dyDescent="0.25">
      <c r="F103" s="1"/>
      <c r="G103" s="1"/>
    </row>
    <row r="104" spans="1:7" x14ac:dyDescent="0.25">
      <c r="F104" s="1"/>
      <c r="G104" s="1"/>
    </row>
    <row r="105" spans="1:7" x14ac:dyDescent="0.25">
      <c r="A105" s="2" t="s">
        <v>7</v>
      </c>
      <c r="B105" s="2">
        <f t="shared" ref="B105:G105" si="12">COUNT(B1:B103)</f>
        <v>85</v>
      </c>
      <c r="C105" s="2">
        <f t="shared" si="12"/>
        <v>85</v>
      </c>
      <c r="D105" s="2">
        <f t="shared" si="12"/>
        <v>85</v>
      </c>
      <c r="E105" s="2">
        <f t="shared" si="12"/>
        <v>85</v>
      </c>
      <c r="F105" s="2">
        <f t="shared" si="12"/>
        <v>85</v>
      </c>
      <c r="G105" s="2">
        <f t="shared" si="12"/>
        <v>85</v>
      </c>
    </row>
    <row r="106" spans="1:7" x14ac:dyDescent="0.25">
      <c r="A106" s="2" t="s">
        <v>8</v>
      </c>
      <c r="B106" s="2">
        <f t="shared" ref="B106:G106" si="13">AVERAGE(B2:B103)</f>
        <v>1.1546235294117646</v>
      </c>
      <c r="C106" s="2">
        <f t="shared" si="13"/>
        <v>0.91970588235294115</v>
      </c>
      <c r="D106" s="2">
        <f t="shared" si="13"/>
        <v>1.2637063466317122</v>
      </c>
      <c r="E106" s="2">
        <f t="shared" si="13"/>
        <v>3.379847381406599</v>
      </c>
      <c r="F106" s="2">
        <f t="shared" si="13"/>
        <v>0.58640889625939474</v>
      </c>
      <c r="G106" s="2">
        <f t="shared" si="13"/>
        <v>6.0963566976982202</v>
      </c>
    </row>
    <row r="107" spans="1:7" x14ac:dyDescent="0.25">
      <c r="A107" s="2" t="s">
        <v>9</v>
      </c>
      <c r="B107" s="2">
        <f t="shared" ref="B107:G107" si="14">_xlfn.STDEV.S(B2:B103)</f>
        <v>0.2257405261667953</v>
      </c>
      <c r="C107" s="2">
        <f t="shared" si="14"/>
        <v>0.12731810774679361</v>
      </c>
      <c r="D107" s="2">
        <f t="shared" si="14"/>
        <v>0.22779898942054205</v>
      </c>
      <c r="E107" s="2">
        <f t="shared" si="14"/>
        <v>0.96815704776833567</v>
      </c>
      <c r="F107" s="2">
        <f t="shared" si="14"/>
        <v>0.24612086592600674</v>
      </c>
      <c r="G107" s="2">
        <f t="shared" si="14"/>
        <v>0.87909282175471448</v>
      </c>
    </row>
    <row r="108" spans="1:7" x14ac:dyDescent="0.25">
      <c r="F108" s="1"/>
      <c r="G108" s="1"/>
    </row>
    <row r="109" spans="1:7" x14ac:dyDescent="0.25">
      <c r="F109" s="1"/>
      <c r="G109" s="1"/>
    </row>
    <row r="110" spans="1:7" x14ac:dyDescent="0.25">
      <c r="F110" s="1"/>
      <c r="G110" s="1"/>
    </row>
    <row r="111" spans="1:7" x14ac:dyDescent="0.25">
      <c r="F111" s="1"/>
      <c r="G111" s="1"/>
    </row>
    <row r="112" spans="1:7" x14ac:dyDescent="0.25">
      <c r="F112" s="1"/>
      <c r="G112" s="1"/>
    </row>
    <row r="113" spans="4:7" x14ac:dyDescent="0.25">
      <c r="F113" s="1"/>
      <c r="G113" s="1"/>
    </row>
    <row r="114" spans="4:7" x14ac:dyDescent="0.25">
      <c r="F114" s="1"/>
      <c r="G114" s="1"/>
    </row>
    <row r="118" spans="4:7" s="2" customFormat="1" x14ac:dyDescent="0.25"/>
    <row r="119" spans="4:7" s="2" customFormat="1" x14ac:dyDescent="0.25"/>
    <row r="120" spans="4:7" s="2" customFormat="1" x14ac:dyDescent="0.25"/>
    <row r="121" spans="4:7" s="2" customFormat="1" x14ac:dyDescent="0.25">
      <c r="D121" s="1"/>
      <c r="E121" s="1"/>
    </row>
    <row r="122" spans="4:7" s="2" customFormat="1" x14ac:dyDescent="0.25">
      <c r="D122" s="1"/>
      <c r="E122" s="1"/>
    </row>
    <row r="123" spans="4:7" s="2" customFormat="1" x14ac:dyDescent="0.25">
      <c r="D123" s="1"/>
      <c r="E123" s="1"/>
    </row>
    <row r="124" spans="4:7" s="2" customFormat="1" x14ac:dyDescent="0.25">
      <c r="D124" s="1"/>
      <c r="E124" s="1"/>
    </row>
    <row r="125" spans="4:7" s="2" customFormat="1" x14ac:dyDescent="0.25">
      <c r="D125" s="1"/>
      <c r="E125" s="1"/>
    </row>
    <row r="126" spans="4:7" s="2" customFormat="1" x14ac:dyDescent="0.25">
      <c r="D126" s="1"/>
      <c r="E126" s="1"/>
    </row>
    <row r="127" spans="4:7" s="2" customFormat="1" x14ac:dyDescent="0.25">
      <c r="D127" s="1"/>
      <c r="E127" s="1"/>
    </row>
    <row r="128" spans="4:7" s="2" customFormat="1" x14ac:dyDescent="0.25">
      <c r="D128" s="1"/>
      <c r="E128" s="1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  <row r="133" spans="4:5" s="2" customFormat="1" x14ac:dyDescent="0.25">
      <c r="D133" s="1"/>
      <c r="E133" s="1"/>
    </row>
    <row r="134" spans="4:5" s="2" customFormat="1" x14ac:dyDescent="0.25">
      <c r="D134" s="1"/>
      <c r="E134" s="1"/>
    </row>
    <row r="135" spans="4:5" s="2" customFormat="1" x14ac:dyDescent="0.25">
      <c r="D135" s="1"/>
      <c r="E135" s="1"/>
    </row>
    <row r="136" spans="4:5" s="2" customFormat="1" x14ac:dyDescent="0.25">
      <c r="D136" s="1"/>
      <c r="E136" s="1"/>
    </row>
    <row r="137" spans="4:5" s="2" customFormat="1" x14ac:dyDescent="0.25">
      <c r="D137" s="1"/>
      <c r="E137" s="1"/>
    </row>
    <row r="138" spans="4:5" s="2" customFormat="1" x14ac:dyDescent="0.25">
      <c r="D138" s="1"/>
      <c r="E138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workbookViewId="0">
      <pane ySplit="1" topLeftCell="A20" activePane="bottomLeft" state="frozen"/>
      <selection pane="bottomLeft" activeCell="A2" sqref="A2:G7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75</v>
      </c>
      <c r="B2" s="2">
        <v>1.06</v>
      </c>
      <c r="C2" s="2">
        <v>0.85199999999999998</v>
      </c>
      <c r="D2" s="1">
        <f t="shared" ref="D2:D33" si="0">B2/C2</f>
        <v>1.2441314553990612</v>
      </c>
      <c r="E2" s="1">
        <f t="shared" ref="E2:E33" si="1">((4*PI()*(C2/2)^2)+((PI()*C2)*(B2-C2)))</f>
        <v>2.8372351573100145</v>
      </c>
      <c r="F2" s="1">
        <f t="shared" ref="F2:F33" si="2">(((4/3)*PI()*(C2/2)^3)+(PI()*((C2/2)^2)*(B2-C2)))</f>
        <v>0.44241596668062039</v>
      </c>
      <c r="G2" s="1">
        <f t="shared" ref="G2:G33" si="3">E2/F2</f>
        <v>6.413048739170419</v>
      </c>
      <c r="H2" s="2"/>
      <c r="I2" s="2"/>
      <c r="J2" s="2"/>
      <c r="K2" s="2"/>
      <c r="L2" s="2"/>
      <c r="M2" s="2"/>
      <c r="N2" s="3"/>
      <c r="O2" s="3"/>
    </row>
    <row r="3" spans="1:15" x14ac:dyDescent="0.25">
      <c r="A3" s="2" t="s">
        <v>75</v>
      </c>
      <c r="B3" s="2">
        <v>0.94299999999999995</v>
      </c>
      <c r="C3" s="2">
        <v>0.92200000000000004</v>
      </c>
      <c r="D3" s="1">
        <f t="shared" si="0"/>
        <v>1.0227765726681126</v>
      </c>
      <c r="E3" s="1">
        <f t="shared" si="1"/>
        <v>2.7314451662930312</v>
      </c>
      <c r="F3" s="1">
        <f t="shared" si="2"/>
        <v>0.42440565477336395</v>
      </c>
      <c r="G3" s="1">
        <f t="shared" si="3"/>
        <v>6.4359301898360544</v>
      </c>
      <c r="H3" s="2"/>
      <c r="I3" s="2"/>
      <c r="J3" s="2"/>
      <c r="K3" s="2"/>
      <c r="L3" s="2"/>
      <c r="M3" s="2"/>
      <c r="N3" s="3"/>
      <c r="O3" s="3"/>
    </row>
    <row r="4" spans="1:15" x14ac:dyDescent="0.25">
      <c r="A4" s="2" t="s">
        <v>75</v>
      </c>
      <c r="B4" s="2">
        <v>0.97499999999999998</v>
      </c>
      <c r="C4" s="2">
        <v>0.81799999999999995</v>
      </c>
      <c r="D4" s="1">
        <f t="shared" si="0"/>
        <v>1.1919315403422983</v>
      </c>
      <c r="E4" s="1">
        <f t="shared" si="1"/>
        <v>2.5055772208705394</v>
      </c>
      <c r="F4" s="1">
        <f t="shared" si="2"/>
        <v>0.3690963662545399</v>
      </c>
      <c r="G4" s="1">
        <f t="shared" si="3"/>
        <v>6.7884093422437495</v>
      </c>
      <c r="H4" s="2"/>
      <c r="I4" s="2"/>
      <c r="J4" s="2"/>
      <c r="K4" s="2"/>
      <c r="L4" s="2"/>
      <c r="M4" s="2"/>
      <c r="N4" s="3"/>
      <c r="O4" s="3"/>
    </row>
    <row r="5" spans="1:15" x14ac:dyDescent="0.25">
      <c r="A5" s="2" t="s">
        <v>75</v>
      </c>
      <c r="B5" s="2">
        <v>1.244</v>
      </c>
      <c r="C5" s="2">
        <v>1.0680000000000001</v>
      </c>
      <c r="D5" s="1">
        <f t="shared" si="0"/>
        <v>1.1647940074906367</v>
      </c>
      <c r="E5" s="1">
        <f t="shared" si="1"/>
        <v>4.1738948668181708</v>
      </c>
      <c r="F5" s="1">
        <f t="shared" si="2"/>
        <v>0.79550946731762129</v>
      </c>
      <c r="G5" s="1">
        <f t="shared" si="3"/>
        <v>5.2468198535614272</v>
      </c>
      <c r="H5" s="2"/>
      <c r="I5" s="2"/>
      <c r="J5" s="2"/>
      <c r="K5" s="2"/>
      <c r="L5" s="2"/>
      <c r="M5" s="2"/>
      <c r="N5" s="3"/>
      <c r="O5" s="3"/>
    </row>
    <row r="6" spans="1:15" x14ac:dyDescent="0.25">
      <c r="A6" s="2" t="s">
        <v>75</v>
      </c>
      <c r="B6" s="2">
        <v>1.0249999999999999</v>
      </c>
      <c r="C6" s="2">
        <v>1.008</v>
      </c>
      <c r="D6" s="1">
        <f t="shared" si="0"/>
        <v>1.0168650793650793</v>
      </c>
      <c r="E6" s="1">
        <f t="shared" si="1"/>
        <v>3.2458935296889742</v>
      </c>
      <c r="F6" s="1">
        <f t="shared" si="2"/>
        <v>0.54983219685154849</v>
      </c>
      <c r="G6" s="1">
        <f t="shared" si="3"/>
        <v>5.9034257147464695</v>
      </c>
      <c r="H6" s="2"/>
      <c r="I6" s="2"/>
      <c r="J6" s="2"/>
      <c r="K6" s="2"/>
      <c r="L6" s="2"/>
      <c r="M6" s="2"/>
      <c r="N6" s="3"/>
      <c r="O6" s="3"/>
    </row>
    <row r="7" spans="1:15" x14ac:dyDescent="0.25">
      <c r="A7" s="2" t="s">
        <v>75</v>
      </c>
      <c r="B7" s="2">
        <v>1.155</v>
      </c>
      <c r="C7" s="2">
        <v>0.72899999999999998</v>
      </c>
      <c r="D7" s="1">
        <f t="shared" si="0"/>
        <v>1.5843621399176955</v>
      </c>
      <c r="E7" s="1">
        <f t="shared" si="1"/>
        <v>2.6452053063593377</v>
      </c>
      <c r="F7" s="1">
        <f t="shared" si="2"/>
        <v>0.38066222024294216</v>
      </c>
      <c r="G7" s="1">
        <f t="shared" si="3"/>
        <v>6.948956754024981</v>
      </c>
      <c r="H7" s="2"/>
      <c r="I7" s="2"/>
      <c r="J7" s="2"/>
      <c r="K7" s="2"/>
      <c r="L7" s="2"/>
      <c r="M7" s="2"/>
      <c r="N7" s="3"/>
      <c r="O7" s="3"/>
    </row>
    <row r="8" spans="1:15" x14ac:dyDescent="0.25">
      <c r="A8" s="2" t="s">
        <v>75</v>
      </c>
      <c r="B8" s="2">
        <v>1.042</v>
      </c>
      <c r="C8" s="2">
        <v>0.69599999999999995</v>
      </c>
      <c r="D8" s="1">
        <f t="shared" si="0"/>
        <v>1.4971264367816093</v>
      </c>
      <c r="E8" s="1">
        <f t="shared" si="1"/>
        <v>2.278383523348233</v>
      </c>
      <c r="F8" s="1">
        <f t="shared" si="2"/>
        <v>0.30817214374347401</v>
      </c>
      <c r="G8" s="1">
        <f t="shared" si="3"/>
        <v>7.3932169717610341</v>
      </c>
      <c r="H8" s="2"/>
      <c r="I8" s="2"/>
      <c r="J8" s="2"/>
      <c r="K8" s="2"/>
      <c r="L8" s="2"/>
      <c r="M8" s="2"/>
      <c r="N8" s="3"/>
      <c r="O8" s="3"/>
    </row>
    <row r="9" spans="1:15" x14ac:dyDescent="0.25">
      <c r="A9" s="2" t="s">
        <v>75</v>
      </c>
      <c r="B9" s="2">
        <v>1.198</v>
      </c>
      <c r="C9" s="2">
        <v>0.82299999999999995</v>
      </c>
      <c r="D9" s="1">
        <f t="shared" si="0"/>
        <v>1.4556500607533414</v>
      </c>
      <c r="E9" s="1">
        <f t="shared" si="1"/>
        <v>3.0974658431774706</v>
      </c>
      <c r="F9" s="1">
        <f t="shared" si="2"/>
        <v>0.49136568389948843</v>
      </c>
      <c r="G9" s="1">
        <f t="shared" si="3"/>
        <v>6.3037895088560445</v>
      </c>
      <c r="H9" s="2"/>
      <c r="I9" s="2"/>
      <c r="J9" s="2"/>
      <c r="K9" s="2"/>
      <c r="L9" s="2"/>
      <c r="M9" s="2"/>
      <c r="N9" s="3"/>
      <c r="O9" s="3"/>
    </row>
    <row r="10" spans="1:15" x14ac:dyDescent="0.25">
      <c r="A10" s="2" t="s">
        <v>75</v>
      </c>
      <c r="B10" s="2">
        <v>1.077</v>
      </c>
      <c r="C10" s="2">
        <v>1.0049999999999999</v>
      </c>
      <c r="D10" s="1">
        <f t="shared" si="0"/>
        <v>1.0716417910447762</v>
      </c>
      <c r="E10" s="1">
        <f t="shared" si="1"/>
        <v>3.4004127643557873</v>
      </c>
      <c r="F10" s="1">
        <f t="shared" si="2"/>
        <v>0.58860766074924653</v>
      </c>
      <c r="G10" s="1">
        <f t="shared" si="3"/>
        <v>5.7770446956591703</v>
      </c>
      <c r="H10" s="2"/>
      <c r="I10" s="2"/>
      <c r="J10" s="2"/>
      <c r="K10" s="2"/>
      <c r="L10" s="2"/>
      <c r="M10" s="2"/>
      <c r="N10" s="3"/>
      <c r="O10" s="3"/>
    </row>
    <row r="11" spans="1:15" x14ac:dyDescent="0.25">
      <c r="A11" s="2" t="s">
        <v>75</v>
      </c>
      <c r="B11" s="2">
        <v>0.92300000000000004</v>
      </c>
      <c r="C11" s="2">
        <v>0.80200000000000005</v>
      </c>
      <c r="D11" s="1">
        <f t="shared" si="0"/>
        <v>1.1508728179551122</v>
      </c>
      <c r="E11" s="1">
        <f t="shared" si="1"/>
        <v>2.3255513954492302</v>
      </c>
      <c r="F11" s="1">
        <f t="shared" si="2"/>
        <v>0.33122394321673948</v>
      </c>
      <c r="G11" s="1">
        <f t="shared" si="3"/>
        <v>7.0210848070469467</v>
      </c>
      <c r="H11" s="2"/>
      <c r="I11" s="2"/>
      <c r="J11" s="2"/>
      <c r="K11" s="2"/>
      <c r="L11" s="2"/>
      <c r="M11" s="2"/>
      <c r="N11" s="3"/>
      <c r="O11" s="3"/>
    </row>
    <row r="12" spans="1:15" x14ac:dyDescent="0.25">
      <c r="A12" s="2" t="s">
        <v>75</v>
      </c>
      <c r="B12" s="2">
        <v>0.96299999999999997</v>
      </c>
      <c r="C12" s="2">
        <v>0.92300000000000004</v>
      </c>
      <c r="D12" s="1">
        <f t="shared" si="0"/>
        <v>1.0433369447453953</v>
      </c>
      <c r="E12" s="1">
        <f t="shared" si="1"/>
        <v>2.7924014885506336</v>
      </c>
      <c r="F12" s="1">
        <f t="shared" si="2"/>
        <v>0.43848580861463948</v>
      </c>
      <c r="G12" s="1">
        <f t="shared" si="3"/>
        <v>6.3682824704703691</v>
      </c>
      <c r="M12" s="2"/>
    </row>
    <row r="13" spans="1:15" x14ac:dyDescent="0.25">
      <c r="A13" s="2" t="s">
        <v>75</v>
      </c>
      <c r="B13" s="2">
        <v>1.0229999999999999</v>
      </c>
      <c r="C13" s="2">
        <v>0.91300000000000003</v>
      </c>
      <c r="D13" s="1">
        <f t="shared" si="0"/>
        <v>1.1204819277108433</v>
      </c>
      <c r="E13" s="1">
        <f t="shared" si="1"/>
        <v>2.9342443968602137</v>
      </c>
      <c r="F13" s="1">
        <f t="shared" si="2"/>
        <v>0.47049925298328082</v>
      </c>
      <c r="G13" s="1">
        <f t="shared" si="3"/>
        <v>6.2364485772403171</v>
      </c>
    </row>
    <row r="14" spans="1:15" x14ac:dyDescent="0.25">
      <c r="A14" s="2" t="s">
        <v>75</v>
      </c>
      <c r="B14" s="2">
        <v>1.4950000000000001</v>
      </c>
      <c r="C14" s="2">
        <v>1.1499999999999999</v>
      </c>
      <c r="D14" s="1">
        <f t="shared" si="0"/>
        <v>1.3000000000000003</v>
      </c>
      <c r="E14" s="1">
        <f t="shared" si="1"/>
        <v>5.4011831696842521</v>
      </c>
      <c r="F14" s="1">
        <f t="shared" si="2"/>
        <v>1.1546760173651909</v>
      </c>
      <c r="G14" s="1">
        <f t="shared" si="3"/>
        <v>4.677661169415293</v>
      </c>
    </row>
    <row r="15" spans="1:15" x14ac:dyDescent="0.25">
      <c r="A15" s="2" t="s">
        <v>75</v>
      </c>
      <c r="B15" s="2">
        <v>1.3859999999999999</v>
      </c>
      <c r="C15" s="2">
        <v>0.998</v>
      </c>
      <c r="D15" s="1">
        <f t="shared" si="0"/>
        <v>1.3887775551102204</v>
      </c>
      <c r="E15" s="1">
        <f t="shared" si="1"/>
        <v>4.3455389230397019</v>
      </c>
      <c r="F15" s="1">
        <f t="shared" si="2"/>
        <v>0.82398023032779266</v>
      </c>
      <c r="G15" s="1">
        <f t="shared" si="3"/>
        <v>5.2738388168742549</v>
      </c>
    </row>
    <row r="16" spans="1:15" x14ac:dyDescent="0.25">
      <c r="A16" s="2" t="s">
        <v>75</v>
      </c>
      <c r="B16" s="2">
        <v>1.038</v>
      </c>
      <c r="C16" s="2">
        <v>0.874</v>
      </c>
      <c r="D16" s="1">
        <f t="shared" si="0"/>
        <v>1.1876430205949657</v>
      </c>
      <c r="E16" s="1">
        <f t="shared" si="1"/>
        <v>2.8500905544485038</v>
      </c>
      <c r="F16" s="1">
        <f t="shared" si="2"/>
        <v>0.44796028290599726</v>
      </c>
      <c r="G16" s="1">
        <f t="shared" si="3"/>
        <v>6.3623733246158887</v>
      </c>
    </row>
    <row r="17" spans="1:7" x14ac:dyDescent="0.25">
      <c r="A17" s="2" t="s">
        <v>75</v>
      </c>
      <c r="B17" s="2">
        <v>0.90400000000000003</v>
      </c>
      <c r="C17" s="2">
        <v>0.88700000000000001</v>
      </c>
      <c r="D17" s="1">
        <f t="shared" si="0"/>
        <v>1.0191657271702368</v>
      </c>
      <c r="E17" s="1">
        <f t="shared" si="1"/>
        <v>2.5190797860956686</v>
      </c>
      <c r="F17" s="1">
        <f t="shared" si="2"/>
        <v>0.37590554763431194</v>
      </c>
      <c r="G17" s="1">
        <f t="shared" si="3"/>
        <v>6.701363685502927</v>
      </c>
    </row>
    <row r="18" spans="1:7" x14ac:dyDescent="0.25">
      <c r="A18" s="2" t="s">
        <v>75</v>
      </c>
      <c r="B18" s="2">
        <v>0.95599999999999996</v>
      </c>
      <c r="C18" s="2">
        <v>0.88700000000000001</v>
      </c>
      <c r="D18" s="1">
        <f t="shared" si="0"/>
        <v>1.0777903043968433</v>
      </c>
      <c r="E18" s="1">
        <f t="shared" si="1"/>
        <v>2.6639826056498439</v>
      </c>
      <c r="F18" s="1">
        <f t="shared" si="2"/>
        <v>0.40803774787045033</v>
      </c>
      <c r="G18" s="1">
        <f t="shared" si="3"/>
        <v>6.5287650947814839</v>
      </c>
    </row>
    <row r="19" spans="1:7" x14ac:dyDescent="0.25">
      <c r="A19" s="2" t="s">
        <v>75</v>
      </c>
      <c r="B19" s="2">
        <v>1.944</v>
      </c>
      <c r="C19" s="2">
        <v>1.1299999999999999</v>
      </c>
      <c r="D19" s="1">
        <f t="shared" si="0"/>
        <v>1.7203539823008851</v>
      </c>
      <c r="E19" s="1">
        <f t="shared" si="1"/>
        <v>6.9011994139937691</v>
      </c>
      <c r="F19" s="1">
        <f t="shared" si="2"/>
        <v>1.5718392831960104</v>
      </c>
      <c r="G19" s="1">
        <f t="shared" si="3"/>
        <v>4.3905248378584902</v>
      </c>
    </row>
    <row r="20" spans="1:7" x14ac:dyDescent="0.25">
      <c r="A20" s="2" t="s">
        <v>75</v>
      </c>
      <c r="B20" s="2">
        <v>0.96899999999999997</v>
      </c>
      <c r="C20" s="2">
        <v>0.91600000000000004</v>
      </c>
      <c r="D20" s="1">
        <f t="shared" si="0"/>
        <v>1.0578602620087336</v>
      </c>
      <c r="E20" s="1">
        <f t="shared" si="1"/>
        <v>2.7884902056969145</v>
      </c>
      <c r="F20" s="1">
        <f t="shared" si="2"/>
        <v>0.43735171513424342</v>
      </c>
      <c r="G20" s="1">
        <f t="shared" si="3"/>
        <v>6.3758529101480672</v>
      </c>
    </row>
    <row r="21" spans="1:7" x14ac:dyDescent="0.25">
      <c r="A21" s="2" t="s">
        <v>75</v>
      </c>
      <c r="B21" s="2">
        <v>1.1859999999999999</v>
      </c>
      <c r="C21" s="2">
        <v>0.76100000000000001</v>
      </c>
      <c r="D21" s="1">
        <f t="shared" si="0"/>
        <v>1.5584756898817345</v>
      </c>
      <c r="E21" s="1">
        <f t="shared" si="1"/>
        <v>2.8354318831268532</v>
      </c>
      <c r="F21" s="1">
        <f t="shared" si="2"/>
        <v>0.42406302456278244</v>
      </c>
      <c r="G21" s="1">
        <f t="shared" si="3"/>
        <v>6.6863454696391909</v>
      </c>
    </row>
    <row r="22" spans="1:7" x14ac:dyDescent="0.25">
      <c r="A22" s="2" t="s">
        <v>75</v>
      </c>
      <c r="B22" s="2">
        <v>1.1299999999999999</v>
      </c>
      <c r="C22" s="2">
        <v>0.97299999999999998</v>
      </c>
      <c r="D22" s="1">
        <f t="shared" si="0"/>
        <v>1.1613566289825281</v>
      </c>
      <c r="E22" s="1">
        <f t="shared" si="1"/>
        <v>3.454149706695441</v>
      </c>
      <c r="F22" s="1">
        <f t="shared" si="2"/>
        <v>0.59906087650248097</v>
      </c>
      <c r="G22" s="1">
        <f t="shared" si="3"/>
        <v>5.7659410623873981</v>
      </c>
    </row>
    <row r="23" spans="1:7" x14ac:dyDescent="0.25">
      <c r="A23" s="2" t="s">
        <v>75</v>
      </c>
      <c r="B23" s="2">
        <v>1.292</v>
      </c>
      <c r="C23" s="2">
        <v>1.1060000000000001</v>
      </c>
      <c r="D23" s="1">
        <f t="shared" si="0"/>
        <v>1.1681735985533452</v>
      </c>
      <c r="E23" s="1">
        <f t="shared" si="1"/>
        <v>4.4891851055324423</v>
      </c>
      <c r="F23" s="1">
        <f t="shared" si="2"/>
        <v>0.88707154753684858</v>
      </c>
      <c r="G23" s="1">
        <f t="shared" si="3"/>
        <v>5.0606798493285723</v>
      </c>
    </row>
    <row r="24" spans="1:7" x14ac:dyDescent="0.25">
      <c r="A24" s="2" t="s">
        <v>75</v>
      </c>
      <c r="B24" s="2">
        <v>0.94099999999999995</v>
      </c>
      <c r="C24" s="2">
        <v>0.88200000000000001</v>
      </c>
      <c r="D24" s="1">
        <f t="shared" si="0"/>
        <v>1.0668934240362811</v>
      </c>
      <c r="E24" s="1">
        <f t="shared" si="1"/>
        <v>2.6074025219586923</v>
      </c>
      <c r="F24" s="1">
        <f t="shared" si="2"/>
        <v>0.39530411231822932</v>
      </c>
      <c r="G24" s="1">
        <f t="shared" si="3"/>
        <v>6.5959407977513536</v>
      </c>
    </row>
    <row r="25" spans="1:7" x14ac:dyDescent="0.25">
      <c r="A25" s="2" t="s">
        <v>75</v>
      </c>
      <c r="B25" s="2">
        <v>0.91600000000000004</v>
      </c>
      <c r="C25" s="2">
        <v>0.82699999999999996</v>
      </c>
      <c r="D25" s="1">
        <f t="shared" si="0"/>
        <v>1.1076178960096736</v>
      </c>
      <c r="E25" s="1">
        <f t="shared" si="1"/>
        <v>2.3798569660591831</v>
      </c>
      <c r="F25" s="1">
        <f t="shared" si="2"/>
        <v>0.34395926370982022</v>
      </c>
      <c r="G25" s="1">
        <f t="shared" si="3"/>
        <v>6.9190081999563162</v>
      </c>
    </row>
    <row r="26" spans="1:7" x14ac:dyDescent="0.25">
      <c r="A26" s="2" t="s">
        <v>75</v>
      </c>
      <c r="B26" s="2">
        <v>1.0109999999999999</v>
      </c>
      <c r="C26" s="2">
        <v>0.72899999999999998</v>
      </c>
      <c r="D26" s="1">
        <f t="shared" si="0"/>
        <v>1.3868312757201644</v>
      </c>
      <c r="E26" s="1">
        <f t="shared" si="1"/>
        <v>2.3154134759560954</v>
      </c>
      <c r="F26" s="1">
        <f t="shared" si="2"/>
        <v>0.32055765915195122</v>
      </c>
      <c r="G26" s="1">
        <f t="shared" si="3"/>
        <v>7.2230795610425256</v>
      </c>
    </row>
    <row r="27" spans="1:7" x14ac:dyDescent="0.25">
      <c r="A27" s="2" t="s">
        <v>75</v>
      </c>
      <c r="B27" s="2">
        <v>1.0029999999999999</v>
      </c>
      <c r="C27" s="2">
        <v>0.85399999999999998</v>
      </c>
      <c r="D27" s="1">
        <f t="shared" si="0"/>
        <v>1.1744730679156907</v>
      </c>
      <c r="E27" s="1">
        <f t="shared" si="1"/>
        <v>2.6909688865441797</v>
      </c>
      <c r="F27" s="1">
        <f t="shared" si="2"/>
        <v>0.41146380938262805</v>
      </c>
      <c r="G27" s="1">
        <f t="shared" si="3"/>
        <v>6.5399892412938714</v>
      </c>
    </row>
    <row r="28" spans="1:7" x14ac:dyDescent="0.25">
      <c r="A28" s="2" t="s">
        <v>75</v>
      </c>
      <c r="B28" s="2">
        <v>0.93100000000000005</v>
      </c>
      <c r="C28" s="2">
        <v>0.875</v>
      </c>
      <c r="D28" s="1">
        <f t="shared" si="0"/>
        <v>1.0640000000000001</v>
      </c>
      <c r="E28" s="1">
        <f t="shared" si="1"/>
        <v>2.5592199154305852</v>
      </c>
      <c r="F28" s="1">
        <f t="shared" si="2"/>
        <v>0.38444421975218218</v>
      </c>
      <c r="G28" s="1">
        <f t="shared" si="3"/>
        <v>6.6569343065693438</v>
      </c>
    </row>
    <row r="29" spans="1:7" x14ac:dyDescent="0.25">
      <c r="A29" s="2" t="s">
        <v>75</v>
      </c>
      <c r="B29" s="2">
        <v>1.0069999999999999</v>
      </c>
      <c r="C29" s="2">
        <v>0.76400000000000001</v>
      </c>
      <c r="D29" s="1">
        <f t="shared" si="0"/>
        <v>1.3180628272251307</v>
      </c>
      <c r="E29" s="1">
        <f t="shared" si="1"/>
        <v>2.416978024854</v>
      </c>
      <c r="F29" s="1">
        <f t="shared" si="2"/>
        <v>0.34489500357505332</v>
      </c>
      <c r="G29" s="1">
        <f t="shared" si="3"/>
        <v>7.0078661615868736</v>
      </c>
    </row>
    <row r="30" spans="1:7" x14ac:dyDescent="0.25">
      <c r="A30" s="2" t="s">
        <v>75</v>
      </c>
      <c r="B30" s="2">
        <v>1.3580000000000001</v>
      </c>
      <c r="C30" s="2">
        <v>1.077</v>
      </c>
      <c r="D30" s="1">
        <f t="shared" si="0"/>
        <v>1.2609099350046427</v>
      </c>
      <c r="E30" s="1">
        <f t="shared" si="1"/>
        <v>4.5947866009902096</v>
      </c>
      <c r="F30" s="1">
        <f t="shared" si="2"/>
        <v>0.91009510016516737</v>
      </c>
      <c r="G30" s="1">
        <f t="shared" si="3"/>
        <v>5.0486884284470177</v>
      </c>
    </row>
    <row r="31" spans="1:7" x14ac:dyDescent="0.25">
      <c r="A31" s="2" t="s">
        <v>75</v>
      </c>
      <c r="B31" s="2">
        <v>0.98499999999999999</v>
      </c>
      <c r="C31" s="2">
        <v>0.91100000000000003</v>
      </c>
      <c r="D31" s="1">
        <f t="shared" si="0"/>
        <v>1.0812294182217344</v>
      </c>
      <c r="E31" s="1">
        <f t="shared" si="1"/>
        <v>2.8190610438089969</v>
      </c>
      <c r="F31" s="1">
        <f t="shared" si="2"/>
        <v>0.44410562307106866</v>
      </c>
      <c r="G31" s="1">
        <f t="shared" si="3"/>
        <v>6.3477265257636075</v>
      </c>
    </row>
    <row r="32" spans="1:7" x14ac:dyDescent="0.25">
      <c r="A32" s="2" t="s">
        <v>75</v>
      </c>
      <c r="B32" s="2">
        <v>1.208</v>
      </c>
      <c r="C32" s="2">
        <v>1.05</v>
      </c>
      <c r="D32" s="1">
        <f t="shared" si="0"/>
        <v>1.1504761904761904</v>
      </c>
      <c r="E32" s="1">
        <f t="shared" si="1"/>
        <v>3.984796121813293</v>
      </c>
      <c r="F32" s="1">
        <f t="shared" si="2"/>
        <v>0.74294346567499914</v>
      </c>
      <c r="G32" s="1">
        <f t="shared" si="3"/>
        <v>5.3635253635253637</v>
      </c>
    </row>
    <row r="33" spans="1:7" x14ac:dyDescent="0.25">
      <c r="A33" s="2" t="s">
        <v>75</v>
      </c>
      <c r="B33" s="2">
        <v>0.98399999999999999</v>
      </c>
      <c r="C33" s="2">
        <v>0.94099999999999995</v>
      </c>
      <c r="D33" s="1">
        <f t="shared" si="0"/>
        <v>1.0456960680127525</v>
      </c>
      <c r="E33" s="1">
        <f t="shared" si="1"/>
        <v>2.908938868035547</v>
      </c>
      <c r="F33" s="1">
        <f t="shared" si="2"/>
        <v>0.4661867696363427</v>
      </c>
      <c r="G33" s="1">
        <f t="shared" si="3"/>
        <v>6.239857193512198</v>
      </c>
    </row>
    <row r="34" spans="1:7" x14ac:dyDescent="0.25">
      <c r="A34" s="2" t="s">
        <v>75</v>
      </c>
      <c r="B34" s="2">
        <v>0.96199999999999997</v>
      </c>
      <c r="C34" s="2">
        <v>0.79700000000000004</v>
      </c>
      <c r="D34" s="1">
        <f t="shared" ref="D34:D65" si="4">B34/C34</f>
        <v>1.2070263488080299</v>
      </c>
      <c r="E34" s="1">
        <f t="shared" ref="E34:E65" si="5">((4*PI()*(C34/2)^2)+((PI()*C34)*(B34-C34)))</f>
        <v>2.4087030698044445</v>
      </c>
      <c r="F34" s="1">
        <f t="shared" ref="F34:F65" si="6">(((4/3)*PI()*(C34/2)^3)+(PI()*((C34/2)^2)*(B34-C34)))</f>
        <v>0.34739511678090118</v>
      </c>
      <c r="G34" s="1">
        <f t="shared" ref="G34:G65" si="7">E34/F34</f>
        <v>6.933612343559771</v>
      </c>
    </row>
    <row r="35" spans="1:7" x14ac:dyDescent="0.25">
      <c r="A35" s="2" t="s">
        <v>75</v>
      </c>
      <c r="B35" s="2">
        <v>1.095</v>
      </c>
      <c r="C35" s="2">
        <v>0.86899999999999999</v>
      </c>
      <c r="D35" s="1">
        <f t="shared" si="4"/>
        <v>1.2600690448791714</v>
      </c>
      <c r="E35" s="1">
        <f t="shared" si="5"/>
        <v>2.9893981974866355</v>
      </c>
      <c r="F35" s="1">
        <f t="shared" si="6"/>
        <v>0.47764486097534098</v>
      </c>
      <c r="G35" s="1">
        <f t="shared" si="7"/>
        <v>6.2586210838369452</v>
      </c>
    </row>
    <row r="36" spans="1:7" x14ac:dyDescent="0.25">
      <c r="A36" s="2" t="s">
        <v>75</v>
      </c>
      <c r="B36" s="2">
        <v>1.0780000000000001</v>
      </c>
      <c r="C36" s="2">
        <v>0.85199999999999998</v>
      </c>
      <c r="D36" s="1">
        <f t="shared" si="4"/>
        <v>1.2652582159624415</v>
      </c>
      <c r="E36" s="1">
        <f t="shared" si="5"/>
        <v>2.8854146222454675</v>
      </c>
      <c r="F36" s="1">
        <f t="shared" si="6"/>
        <v>0.45267819271187193</v>
      </c>
      <c r="G36" s="1">
        <f t="shared" si="7"/>
        <v>6.3740968058561274</v>
      </c>
    </row>
    <row r="37" spans="1:7" x14ac:dyDescent="0.25">
      <c r="A37" s="2" t="s">
        <v>75</v>
      </c>
      <c r="B37" s="2">
        <v>0.94099999999999995</v>
      </c>
      <c r="C37" s="2">
        <v>0.91700000000000004</v>
      </c>
      <c r="D37" s="1">
        <f t="shared" si="4"/>
        <v>1.0261723009814612</v>
      </c>
      <c r="E37" s="1">
        <f t="shared" si="5"/>
        <v>2.7108708760046718</v>
      </c>
      <c r="F37" s="1">
        <f t="shared" si="6"/>
        <v>0.41959489362581626</v>
      </c>
      <c r="G37" s="1">
        <f t="shared" si="7"/>
        <v>6.4606860502505432</v>
      </c>
    </row>
    <row r="38" spans="1:7" x14ac:dyDescent="0.25">
      <c r="A38" s="2" t="s">
        <v>75</v>
      </c>
      <c r="B38" s="2">
        <v>1.6379999999999999</v>
      </c>
      <c r="C38" s="2">
        <v>1.0529999999999999</v>
      </c>
      <c r="D38" s="1">
        <f t="shared" si="4"/>
        <v>1.5555555555555556</v>
      </c>
      <c r="E38" s="1">
        <f t="shared" si="5"/>
        <v>5.4186629912088247</v>
      </c>
      <c r="F38" s="1">
        <f t="shared" si="6"/>
        <v>1.1207923826280681</v>
      </c>
      <c r="G38" s="1">
        <f t="shared" si="7"/>
        <v>4.8346715013381685</v>
      </c>
    </row>
    <row r="39" spans="1:7" x14ac:dyDescent="0.25">
      <c r="A39" s="2" t="s">
        <v>75</v>
      </c>
      <c r="B39" s="2">
        <v>1.004</v>
      </c>
      <c r="C39" s="2">
        <v>0.67600000000000005</v>
      </c>
      <c r="D39" s="1">
        <f t="shared" si="4"/>
        <v>1.4852071005917158</v>
      </c>
      <c r="E39" s="1">
        <f t="shared" si="5"/>
        <v>2.1322115003620068</v>
      </c>
      <c r="F39" s="1">
        <f t="shared" si="6"/>
        <v>0.27946978252288002</v>
      </c>
      <c r="G39" s="1">
        <f t="shared" si="7"/>
        <v>7.6294885304368965</v>
      </c>
    </row>
    <row r="40" spans="1:7" x14ac:dyDescent="0.25">
      <c r="A40" s="2" t="s">
        <v>75</v>
      </c>
      <c r="B40" s="2">
        <v>1.008</v>
      </c>
      <c r="C40" s="2">
        <f>(0.556+0.921)/2</f>
        <v>0.73850000000000005</v>
      </c>
      <c r="D40" s="1">
        <f t="shared" si="4"/>
        <v>1.3649289099526065</v>
      </c>
      <c r="E40" s="1">
        <f t="shared" si="5"/>
        <v>2.3386267040734707</v>
      </c>
      <c r="F40" s="1">
        <f t="shared" si="6"/>
        <v>0.32632537936508754</v>
      </c>
      <c r="G40" s="1">
        <f t="shared" si="7"/>
        <v>7.1665486411862958</v>
      </c>
    </row>
    <row r="41" spans="1:7" x14ac:dyDescent="0.25">
      <c r="A41" s="2" t="s">
        <v>75</v>
      </c>
      <c r="B41" s="2">
        <v>1.127</v>
      </c>
      <c r="C41" s="2">
        <v>1.006</v>
      </c>
      <c r="D41" s="1">
        <f t="shared" si="4"/>
        <v>1.1202783300198806</v>
      </c>
      <c r="E41" s="1">
        <f t="shared" si="5"/>
        <v>3.5618183701192709</v>
      </c>
      <c r="F41" s="1">
        <f t="shared" si="6"/>
        <v>0.62925721242291233</v>
      </c>
      <c r="G41" s="1">
        <f t="shared" si="7"/>
        <v>5.6603536674688719</v>
      </c>
    </row>
    <row r="42" spans="1:7" x14ac:dyDescent="0.25">
      <c r="A42" s="2" t="s">
        <v>75</v>
      </c>
      <c r="B42" s="2">
        <v>1.113</v>
      </c>
      <c r="C42" s="2">
        <v>0.97</v>
      </c>
      <c r="D42" s="1">
        <f t="shared" si="4"/>
        <v>1.1474226804123711</v>
      </c>
      <c r="E42" s="1">
        <f t="shared" si="5"/>
        <v>3.3916948447420765</v>
      </c>
      <c r="F42" s="1">
        <f t="shared" si="6"/>
        <v>0.58354876718914039</v>
      </c>
      <c r="G42" s="1">
        <f t="shared" si="7"/>
        <v>5.8121874904805635</v>
      </c>
    </row>
    <row r="43" spans="1:7" x14ac:dyDescent="0.25">
      <c r="A43" s="2" t="s">
        <v>75</v>
      </c>
      <c r="B43" s="2">
        <v>1.032</v>
      </c>
      <c r="C43" s="2">
        <v>0.996</v>
      </c>
      <c r="D43" s="1">
        <f t="shared" si="4"/>
        <v>1.036144578313253</v>
      </c>
      <c r="E43" s="1">
        <f t="shared" si="5"/>
        <v>3.229155124030648</v>
      </c>
      <c r="F43" s="1">
        <f t="shared" si="6"/>
        <v>0.54538928112261809</v>
      </c>
      <c r="G43" s="1">
        <f t="shared" si="7"/>
        <v>5.9208261617900177</v>
      </c>
    </row>
    <row r="44" spans="1:7" x14ac:dyDescent="0.25">
      <c r="A44" s="2" t="s">
        <v>75</v>
      </c>
      <c r="B44" s="2">
        <v>1.0109999999999999</v>
      </c>
      <c r="C44" s="2">
        <v>0.78700000000000003</v>
      </c>
      <c r="D44" s="1">
        <f t="shared" si="4"/>
        <v>1.2846251588310036</v>
      </c>
      <c r="E44" s="1">
        <f t="shared" si="5"/>
        <v>2.4996301859772938</v>
      </c>
      <c r="F44" s="1">
        <f t="shared" si="6"/>
        <v>0.36418985459889847</v>
      </c>
      <c r="G44" s="1">
        <f t="shared" si="7"/>
        <v>6.8635360222493533</v>
      </c>
    </row>
    <row r="45" spans="1:7" x14ac:dyDescent="0.25">
      <c r="A45" s="2" t="s">
        <v>75</v>
      </c>
      <c r="B45" s="2">
        <v>1.393</v>
      </c>
      <c r="C45" s="2">
        <v>1.0449999999999999</v>
      </c>
      <c r="D45" s="1">
        <f t="shared" si="4"/>
        <v>1.3330143540669857</v>
      </c>
      <c r="E45" s="1">
        <f t="shared" si="5"/>
        <v>4.5731693019408581</v>
      </c>
      <c r="F45" s="1">
        <f t="shared" si="6"/>
        <v>0.89598388722992151</v>
      </c>
      <c r="G45" s="1">
        <f t="shared" si="7"/>
        <v>5.10407538251558</v>
      </c>
    </row>
    <row r="46" spans="1:7" x14ac:dyDescent="0.25">
      <c r="A46" s="2" t="s">
        <v>75</v>
      </c>
      <c r="B46" s="2">
        <v>1.38</v>
      </c>
      <c r="C46" s="2">
        <v>1.0760000000000001</v>
      </c>
      <c r="D46" s="1">
        <f t="shared" si="4"/>
        <v>1.282527881040892</v>
      </c>
      <c r="E46" s="1">
        <f t="shared" si="5"/>
        <v>4.664888099462412</v>
      </c>
      <c r="F46" s="1">
        <f t="shared" si="6"/>
        <v>0.92871386709819115</v>
      </c>
      <c r="G46" s="1">
        <f t="shared" si="7"/>
        <v>5.0229551476797347</v>
      </c>
    </row>
    <row r="47" spans="1:7" x14ac:dyDescent="0.25">
      <c r="A47" s="2" t="s">
        <v>75</v>
      </c>
      <c r="B47" s="2">
        <v>1.2390000000000001</v>
      </c>
      <c r="C47" s="2">
        <v>1.0580000000000001</v>
      </c>
      <c r="D47" s="1">
        <f t="shared" si="4"/>
        <v>1.1710775047258979</v>
      </c>
      <c r="E47" s="1">
        <f t="shared" si="5"/>
        <v>4.1181944290700239</v>
      </c>
      <c r="F47" s="1">
        <f t="shared" si="6"/>
        <v>0.77921678558899843</v>
      </c>
      <c r="G47" s="1">
        <f t="shared" si="7"/>
        <v>5.2850432706697168</v>
      </c>
    </row>
    <row r="48" spans="1:7" x14ac:dyDescent="0.25">
      <c r="A48" s="2" t="s">
        <v>75</v>
      </c>
      <c r="B48" s="2">
        <v>0.95899999999999996</v>
      </c>
      <c r="C48" s="2">
        <v>0.873</v>
      </c>
      <c r="D48" s="1">
        <f t="shared" si="4"/>
        <v>1.0985108820160365</v>
      </c>
      <c r="E48" s="1">
        <f t="shared" si="5"/>
        <v>2.6301633607339499</v>
      </c>
      <c r="F48" s="1">
        <f t="shared" si="6"/>
        <v>0.39984791087045174</v>
      </c>
      <c r="G48" s="1">
        <f t="shared" si="7"/>
        <v>6.577909473149921</v>
      </c>
    </row>
    <row r="49" spans="1:7" x14ac:dyDescent="0.25">
      <c r="A49" s="2" t="s">
        <v>75</v>
      </c>
      <c r="B49" s="2">
        <v>1.292</v>
      </c>
      <c r="C49" s="2">
        <v>1.125</v>
      </c>
      <c r="D49" s="1">
        <f t="shared" si="4"/>
        <v>1.1484444444444444</v>
      </c>
      <c r="E49" s="1">
        <f t="shared" si="5"/>
        <v>4.5663049219927645</v>
      </c>
      <c r="F49" s="1">
        <f t="shared" si="6"/>
        <v>0.91151592785425406</v>
      </c>
      <c r="G49" s="1">
        <f t="shared" si="7"/>
        <v>5.0095722767478499</v>
      </c>
    </row>
    <row r="50" spans="1:7" x14ac:dyDescent="0.25">
      <c r="A50" s="2" t="s">
        <v>75</v>
      </c>
      <c r="B50" s="2">
        <v>1.407</v>
      </c>
      <c r="C50" s="2">
        <v>1.0669999999999999</v>
      </c>
      <c r="D50" s="1">
        <f t="shared" si="4"/>
        <v>1.3186504217432053</v>
      </c>
      <c r="E50" s="1">
        <f t="shared" si="5"/>
        <v>4.7163756614620951</v>
      </c>
      <c r="F50" s="1">
        <f t="shared" si="6"/>
        <v>0.9400677510234714</v>
      </c>
      <c r="G50" s="1">
        <f t="shared" si="7"/>
        <v>5.0170593091054112</v>
      </c>
    </row>
    <row r="51" spans="1:7" x14ac:dyDescent="0.25">
      <c r="A51" s="2" t="s">
        <v>75</v>
      </c>
      <c r="B51" s="2">
        <v>0.91500000000000004</v>
      </c>
      <c r="C51" s="2">
        <v>0.89600000000000002</v>
      </c>
      <c r="D51" s="1">
        <f t="shared" si="4"/>
        <v>1.0212053571428572</v>
      </c>
      <c r="E51" s="1">
        <f t="shared" si="5"/>
        <v>2.5756033211190563</v>
      </c>
      <c r="F51" s="1">
        <f t="shared" si="6"/>
        <v>0.38861678729610427</v>
      </c>
      <c r="G51" s="1">
        <f t="shared" si="7"/>
        <v>6.6276172448427726</v>
      </c>
    </row>
    <row r="52" spans="1:7" x14ac:dyDescent="0.25">
      <c r="A52" s="2" t="s">
        <v>75</v>
      </c>
      <c r="B52" s="2">
        <v>0.94099999999999995</v>
      </c>
      <c r="C52" s="2">
        <v>0.83599999999999997</v>
      </c>
      <c r="D52" s="1">
        <f t="shared" si="4"/>
        <v>1.1255980861244019</v>
      </c>
      <c r="E52" s="1">
        <f t="shared" si="5"/>
        <v>2.4714155423554036</v>
      </c>
      <c r="F52" s="1">
        <f t="shared" si="6"/>
        <v>0.36356247278639003</v>
      </c>
      <c r="G52" s="1">
        <f t="shared" si="7"/>
        <v>6.7977740480587938</v>
      </c>
    </row>
    <row r="53" spans="1:7" x14ac:dyDescent="0.25">
      <c r="A53" s="2" t="s">
        <v>75</v>
      </c>
      <c r="B53" s="2">
        <v>0.876</v>
      </c>
      <c r="C53" s="2">
        <f>(0.57+0.822)/2</f>
        <v>0.69599999999999995</v>
      </c>
      <c r="D53" s="1">
        <f t="shared" si="4"/>
        <v>1.2586206896551726</v>
      </c>
      <c r="E53" s="1">
        <f t="shared" si="5"/>
        <v>1.9154164745230824</v>
      </c>
      <c r="F53" s="1">
        <f t="shared" si="6"/>
        <v>0.24501587724789783</v>
      </c>
      <c r="G53" s="1">
        <f t="shared" si="7"/>
        <v>7.8175198115228106</v>
      </c>
    </row>
    <row r="54" spans="1:7" x14ac:dyDescent="0.25">
      <c r="A54" s="2" t="s">
        <v>75</v>
      </c>
      <c r="B54" s="2">
        <v>0.83399999999999996</v>
      </c>
      <c r="C54" s="2">
        <v>0.81699999999999995</v>
      </c>
      <c r="D54" s="1">
        <f t="shared" si="4"/>
        <v>1.0208078335373316</v>
      </c>
      <c r="E54" s="1">
        <f t="shared" si="5"/>
        <v>2.1406121191177059</v>
      </c>
      <c r="F54" s="1">
        <f t="shared" si="6"/>
        <v>0.29445073648309289</v>
      </c>
      <c r="G54" s="1">
        <f t="shared" si="7"/>
        <v>7.2698480726694257</v>
      </c>
    </row>
    <row r="55" spans="1:7" x14ac:dyDescent="0.25">
      <c r="A55" s="2" t="s">
        <v>75</v>
      </c>
      <c r="B55" s="2">
        <v>0.82299999999999995</v>
      </c>
      <c r="C55" s="2">
        <v>0.752</v>
      </c>
      <c r="D55" s="1">
        <f t="shared" si="4"/>
        <v>1.0944148936170213</v>
      </c>
      <c r="E55" s="1">
        <f t="shared" si="5"/>
        <v>1.9443191269361084</v>
      </c>
      <c r="F55" s="1">
        <f t="shared" si="6"/>
        <v>0.25419944791351479</v>
      </c>
      <c r="G55" s="1">
        <f t="shared" si="7"/>
        <v>7.6487936653490136</v>
      </c>
    </row>
    <row r="56" spans="1:7" x14ac:dyDescent="0.25">
      <c r="A56" s="2" t="s">
        <v>75</v>
      </c>
      <c r="B56" s="2">
        <v>1.421</v>
      </c>
      <c r="C56" s="2">
        <v>0.999</v>
      </c>
      <c r="D56" s="1">
        <f t="shared" si="4"/>
        <v>1.4224224224224224</v>
      </c>
      <c r="E56" s="1">
        <f t="shared" si="5"/>
        <v>4.4597389575903446</v>
      </c>
      <c r="F56" s="1">
        <f t="shared" si="6"/>
        <v>0.85280502988607276</v>
      </c>
      <c r="G56" s="1">
        <f t="shared" si="7"/>
        <v>5.229494200082434</v>
      </c>
    </row>
    <row r="57" spans="1:7" x14ac:dyDescent="0.25">
      <c r="A57" s="2" t="s">
        <v>75</v>
      </c>
      <c r="B57" s="2">
        <v>1.4</v>
      </c>
      <c r="C57" s="2">
        <v>1.075</v>
      </c>
      <c r="D57" s="1">
        <f t="shared" si="4"/>
        <v>1.3023255813953487</v>
      </c>
      <c r="E57" s="1">
        <f t="shared" si="5"/>
        <v>4.7280969436526377</v>
      </c>
      <c r="F57" s="1">
        <f t="shared" si="6"/>
        <v>0.94544349226684998</v>
      </c>
      <c r="G57" s="1">
        <f t="shared" si="7"/>
        <v>5.0009302325581393</v>
      </c>
    </row>
    <row r="58" spans="1:7" x14ac:dyDescent="0.25">
      <c r="A58" s="2" t="s">
        <v>75</v>
      </c>
      <c r="B58" s="2">
        <v>1.0289999999999999</v>
      </c>
      <c r="C58" s="2">
        <v>0.99299999999999999</v>
      </c>
      <c r="D58" s="1">
        <f t="shared" si="4"/>
        <v>1.0362537764350452</v>
      </c>
      <c r="E58" s="1">
        <f t="shared" si="5"/>
        <v>3.2100699486600894</v>
      </c>
      <c r="F58" s="1">
        <f t="shared" si="6"/>
        <v>0.54055986938668343</v>
      </c>
      <c r="G58" s="1">
        <f t="shared" si="7"/>
        <v>5.938417056934358</v>
      </c>
    </row>
    <row r="59" spans="1:7" x14ac:dyDescent="0.25">
      <c r="A59" s="2" t="s">
        <v>75</v>
      </c>
      <c r="B59" s="2">
        <v>1.53</v>
      </c>
      <c r="C59" s="2">
        <v>1.0389999999999999</v>
      </c>
      <c r="D59" s="1">
        <f t="shared" si="4"/>
        <v>1.4725697786333014</v>
      </c>
      <c r="E59" s="1">
        <f t="shared" si="5"/>
        <v>4.9940955936320863</v>
      </c>
      <c r="F59" s="1">
        <f t="shared" si="6"/>
        <v>1.003576293989872</v>
      </c>
      <c r="G59" s="1">
        <f t="shared" si="7"/>
        <v>4.9762988858348685</v>
      </c>
    </row>
    <row r="60" spans="1:7" x14ac:dyDescent="0.25">
      <c r="A60" s="2" t="s">
        <v>75</v>
      </c>
      <c r="B60" s="2">
        <v>0.89100000000000001</v>
      </c>
      <c r="C60" s="2">
        <v>0.89</v>
      </c>
      <c r="D60" s="1">
        <f t="shared" si="4"/>
        <v>1.0011235955056179</v>
      </c>
      <c r="E60" s="1">
        <f t="shared" si="5"/>
        <v>2.4912515583701702</v>
      </c>
      <c r="F60" s="1">
        <f t="shared" si="6"/>
        <v>0.36974301911998425</v>
      </c>
      <c r="G60" s="1">
        <f t="shared" si="7"/>
        <v>6.7377920056463356</v>
      </c>
    </row>
    <row r="61" spans="1:7" x14ac:dyDescent="0.25">
      <c r="A61" s="2" t="s">
        <v>75</v>
      </c>
      <c r="B61" s="2">
        <v>1.2989999999999999</v>
      </c>
      <c r="C61" s="2">
        <v>0.92400000000000004</v>
      </c>
      <c r="D61" s="1">
        <f t="shared" si="4"/>
        <v>1.4058441558441557</v>
      </c>
      <c r="E61" s="1">
        <f t="shared" si="5"/>
        <v>3.7707782638801426</v>
      </c>
      <c r="F61" s="1">
        <f t="shared" si="6"/>
        <v>0.66451911543164444</v>
      </c>
      <c r="G61" s="1">
        <f t="shared" si="7"/>
        <v>5.6744466431651093</v>
      </c>
    </row>
    <row r="62" spans="1:7" x14ac:dyDescent="0.25">
      <c r="A62" s="2" t="s">
        <v>75</v>
      </c>
      <c r="B62" s="2">
        <v>1.091</v>
      </c>
      <c r="C62" s="2">
        <v>0.94</v>
      </c>
      <c r="D62" s="1">
        <f t="shared" si="4"/>
        <v>1.1606382978723404</v>
      </c>
      <c r="E62" s="1">
        <f t="shared" si="5"/>
        <v>3.2218289299624763</v>
      </c>
      <c r="F62" s="1">
        <f t="shared" si="6"/>
        <v>0.53968341582541313</v>
      </c>
      <c r="G62" s="1">
        <f t="shared" si="7"/>
        <v>5.9698497961714905</v>
      </c>
    </row>
    <row r="63" spans="1:7" x14ac:dyDescent="0.25">
      <c r="A63" s="2" t="s">
        <v>75</v>
      </c>
      <c r="B63" s="2">
        <v>0.99199999999999999</v>
      </c>
      <c r="C63" s="2">
        <v>0.92300000000000004</v>
      </c>
      <c r="D63" s="1">
        <f t="shared" si="4"/>
        <v>1.0747562296858071</v>
      </c>
      <c r="E63" s="1">
        <f t="shared" si="5"/>
        <v>2.876492499109272</v>
      </c>
      <c r="F63" s="1">
        <f t="shared" si="6"/>
        <v>0.45788980930104523</v>
      </c>
      <c r="G63" s="1">
        <f t="shared" si="7"/>
        <v>6.2820627161372071</v>
      </c>
    </row>
    <row r="64" spans="1:7" x14ac:dyDescent="0.25">
      <c r="A64" s="2" t="s">
        <v>75</v>
      </c>
      <c r="B64" s="2">
        <v>1.2849999999999999</v>
      </c>
      <c r="C64" s="2">
        <v>0.77500000000000002</v>
      </c>
      <c r="D64" s="1">
        <f t="shared" si="4"/>
        <v>1.6580645161290322</v>
      </c>
      <c r="E64" s="1">
        <f t="shared" si="5"/>
        <v>3.1286335838937354</v>
      </c>
      <c r="F64" s="1">
        <f t="shared" si="6"/>
        <v>0.48430923247434154</v>
      </c>
      <c r="G64" s="1">
        <f t="shared" si="7"/>
        <v>6.4599916212819437</v>
      </c>
    </row>
    <row r="65" spans="1:7" x14ac:dyDescent="0.25">
      <c r="A65" s="2" t="s">
        <v>75</v>
      </c>
      <c r="B65" s="2">
        <v>1.6220000000000001</v>
      </c>
      <c r="C65" s="2">
        <f>(1.023+0.737)/2</f>
        <v>0.87999999999999989</v>
      </c>
      <c r="D65" s="1">
        <f t="shared" si="4"/>
        <v>1.8431818181818185</v>
      </c>
      <c r="E65" s="1">
        <f t="shared" si="5"/>
        <v>4.484183690027927</v>
      </c>
      <c r="F65" s="1">
        <f t="shared" si="6"/>
        <v>0.80811145940388185</v>
      </c>
      <c r="G65" s="1">
        <f t="shared" si="7"/>
        <v>5.5489668384801361</v>
      </c>
    </row>
    <row r="66" spans="1:7" x14ac:dyDescent="0.25">
      <c r="A66" s="2" t="s">
        <v>75</v>
      </c>
      <c r="B66" s="2">
        <v>0.83499999999999996</v>
      </c>
      <c r="C66" s="2">
        <v>0.67900000000000005</v>
      </c>
      <c r="D66" s="1">
        <f t="shared" ref="D66:D76" si="8">B66/C66</f>
        <v>1.2297496318114873</v>
      </c>
      <c r="E66" s="1">
        <f t="shared" ref="E66:E76" si="9">((4*PI()*(C66/2)^2)+((PI()*C66)*(B66-C66)))</f>
        <v>1.7811730788425371</v>
      </c>
      <c r="F66" s="1">
        <f t="shared" ref="F66:F76" si="10">(((4/3)*PI()*(C66/2)^3)+(PI()*((C66/2)^2)*(B66-C66)))</f>
        <v>0.22039865933086178</v>
      </c>
      <c r="G66" s="1">
        <f t="shared" ref="G66:G76" si="11">E66/F66</f>
        <v>8.0815967041280672</v>
      </c>
    </row>
    <row r="67" spans="1:7" x14ac:dyDescent="0.25">
      <c r="A67" s="2" t="s">
        <v>75</v>
      </c>
      <c r="B67" s="2">
        <v>0.92300000000000004</v>
      </c>
      <c r="C67" s="2">
        <v>0.80900000000000005</v>
      </c>
      <c r="D67" s="1">
        <f t="shared" si="8"/>
        <v>1.1409147095179233</v>
      </c>
      <c r="E67" s="1">
        <f t="shared" si="9"/>
        <v>2.3458492255840739</v>
      </c>
      <c r="F67" s="1">
        <f t="shared" si="10"/>
        <v>0.33583174124730325</v>
      </c>
      <c r="G67" s="1">
        <f t="shared" si="11"/>
        <v>6.9851920990893275</v>
      </c>
    </row>
    <row r="68" spans="1:7" x14ac:dyDescent="0.25">
      <c r="A68" s="2" t="s">
        <v>75</v>
      </c>
      <c r="B68" s="2">
        <v>1.081</v>
      </c>
      <c r="C68" s="2">
        <v>0.94099999999999995</v>
      </c>
      <c r="D68" s="1">
        <f t="shared" si="8"/>
        <v>1.1487778958554729</v>
      </c>
      <c r="E68" s="1">
        <f t="shared" si="9"/>
        <v>3.1956940206772626</v>
      </c>
      <c r="F68" s="1">
        <f t="shared" si="10"/>
        <v>0.53364591929530625</v>
      </c>
      <c r="G68" s="1">
        <f t="shared" si="11"/>
        <v>5.9884164857800508</v>
      </c>
    </row>
    <row r="69" spans="1:7" x14ac:dyDescent="0.25">
      <c r="A69" s="2" t="s">
        <v>75</v>
      </c>
      <c r="B69" s="2">
        <v>0.98799999999999999</v>
      </c>
      <c r="C69" s="2">
        <v>0.98499999999999999</v>
      </c>
      <c r="D69" s="1">
        <f t="shared" si="8"/>
        <v>1.0030456852791878</v>
      </c>
      <c r="E69" s="1">
        <f t="shared" si="9"/>
        <v>3.0573351386205148</v>
      </c>
      <c r="F69" s="1">
        <f t="shared" si="10"/>
        <v>0.50267453152328345</v>
      </c>
      <c r="G69" s="1">
        <f t="shared" si="11"/>
        <v>6.0821365454018466</v>
      </c>
    </row>
    <row r="70" spans="1:7" x14ac:dyDescent="0.25">
      <c r="A70" s="2" t="s">
        <v>75</v>
      </c>
      <c r="B70" s="2">
        <v>1.0269999999999999</v>
      </c>
      <c r="C70" s="2">
        <v>0.80100000000000005</v>
      </c>
      <c r="D70" s="1">
        <f t="shared" si="8"/>
        <v>1.2821473158551808</v>
      </c>
      <c r="E70" s="1">
        <f t="shared" si="9"/>
        <v>2.584358939844611</v>
      </c>
      <c r="F70" s="1">
        <f t="shared" si="10"/>
        <v>0.38297330774581428</v>
      </c>
      <c r="G70" s="1">
        <f t="shared" si="11"/>
        <v>6.7481437676588492</v>
      </c>
    </row>
    <row r="71" spans="1:7" x14ac:dyDescent="0.25">
      <c r="A71" s="2" t="s">
        <v>75</v>
      </c>
      <c r="B71" s="2">
        <v>0.996</v>
      </c>
      <c r="C71" s="2">
        <v>0.96199999999999997</v>
      </c>
      <c r="D71" s="1">
        <f t="shared" si="8"/>
        <v>1.0353430353430353</v>
      </c>
      <c r="E71" s="1">
        <f t="shared" si="9"/>
        <v>3.0101232842223671</v>
      </c>
      <c r="F71" s="1">
        <f t="shared" si="10"/>
        <v>0.49086064277349428</v>
      </c>
      <c r="G71" s="1">
        <f t="shared" si="11"/>
        <v>6.1323378203931025</v>
      </c>
    </row>
    <row r="72" spans="1:7" x14ac:dyDescent="0.25">
      <c r="A72" s="2" t="s">
        <v>75</v>
      </c>
      <c r="B72" s="2">
        <v>0.97499999999999998</v>
      </c>
      <c r="C72" s="2">
        <v>0.92300000000000004</v>
      </c>
      <c r="D72" s="1">
        <f t="shared" si="8"/>
        <v>1.056338028169014</v>
      </c>
      <c r="E72" s="1">
        <f t="shared" si="9"/>
        <v>2.8271977687817946</v>
      </c>
      <c r="F72" s="1">
        <f t="shared" si="10"/>
        <v>0.44651505027797977</v>
      </c>
      <c r="G72" s="1">
        <f t="shared" si="11"/>
        <v>6.3316964725415437</v>
      </c>
    </row>
    <row r="73" spans="1:7" x14ac:dyDescent="0.25">
      <c r="A73" s="2" t="s">
        <v>75</v>
      </c>
      <c r="B73" s="2">
        <v>1.353</v>
      </c>
      <c r="C73" s="2">
        <v>0.99099999999999999</v>
      </c>
      <c r="D73" s="1">
        <f t="shared" si="8"/>
        <v>1.3652875882946518</v>
      </c>
      <c r="E73" s="1">
        <f t="shared" si="9"/>
        <v>4.2123196865642267</v>
      </c>
      <c r="F73" s="1">
        <f t="shared" si="10"/>
        <v>0.78880797161823324</v>
      </c>
      <c r="G73" s="1">
        <f t="shared" si="11"/>
        <v>5.340107907280256</v>
      </c>
    </row>
    <row r="74" spans="1:7" x14ac:dyDescent="0.25">
      <c r="A74" s="2" t="s">
        <v>75</v>
      </c>
      <c r="B74" s="2">
        <v>0.88700000000000001</v>
      </c>
      <c r="C74" s="2">
        <v>0.76600000000000001</v>
      </c>
      <c r="D74" s="1">
        <f t="shared" si="8"/>
        <v>1.1579634464751958</v>
      </c>
      <c r="E74" s="1">
        <f t="shared" si="9"/>
        <v>2.1345299957403565</v>
      </c>
      <c r="F74" s="1">
        <f t="shared" si="10"/>
        <v>0.29109542520827031</v>
      </c>
      <c r="G74" s="1">
        <f t="shared" si="11"/>
        <v>7.332750056835013</v>
      </c>
    </row>
    <row r="75" spans="1:7" x14ac:dyDescent="0.25">
      <c r="A75" s="2" t="s">
        <v>75</v>
      </c>
      <c r="B75" s="2">
        <v>1.327</v>
      </c>
      <c r="C75" s="2">
        <v>1.048</v>
      </c>
      <c r="D75" s="1">
        <f t="shared" si="8"/>
        <v>1.2662213740458015</v>
      </c>
      <c r="E75" s="1">
        <f t="shared" si="9"/>
        <v>4.3690003369767112</v>
      </c>
      <c r="F75" s="1">
        <f t="shared" si="10"/>
        <v>0.84334107835930805</v>
      </c>
      <c r="G75" s="1">
        <f t="shared" si="11"/>
        <v>5.1805852330547628</v>
      </c>
    </row>
    <row r="76" spans="1:7" x14ac:dyDescent="0.25">
      <c r="A76" s="2" t="s">
        <v>75</v>
      </c>
      <c r="B76" s="2">
        <v>0.996</v>
      </c>
      <c r="C76" s="2">
        <v>0.81299999999999994</v>
      </c>
      <c r="D76" s="1">
        <f t="shared" si="8"/>
        <v>1.2250922509225093</v>
      </c>
      <c r="E76" s="1">
        <f t="shared" si="9"/>
        <v>2.5438983680590272</v>
      </c>
      <c r="F76" s="1">
        <f t="shared" si="10"/>
        <v>0.37636478303041976</v>
      </c>
      <c r="G76" s="1">
        <f t="shared" si="11"/>
        <v>6.7591296602621194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ht="14.25" customHeight="1" x14ac:dyDescent="0.25">
      <c r="F79" s="1"/>
      <c r="G79" s="1"/>
    </row>
    <row r="80" spans="1:7" ht="14.25" customHeight="1" x14ac:dyDescent="0.25">
      <c r="F80" s="1"/>
      <c r="G80" s="1"/>
    </row>
    <row r="81" spans="4:7" ht="14.25" customHeight="1" x14ac:dyDescent="0.25">
      <c r="F81" s="1"/>
      <c r="G81" s="1"/>
    </row>
    <row r="82" spans="4:7" x14ac:dyDescent="0.25">
      <c r="F82" s="1"/>
      <c r="G82" s="1"/>
    </row>
    <row r="83" spans="4:7" x14ac:dyDescent="0.25">
      <c r="F83" s="1"/>
      <c r="G83" s="1"/>
    </row>
    <row r="84" spans="4:7" x14ac:dyDescent="0.25">
      <c r="F84" s="1"/>
      <c r="G84" s="1"/>
    </row>
    <row r="85" spans="4:7" x14ac:dyDescent="0.25">
      <c r="F85" s="1"/>
      <c r="G85" s="1"/>
    </row>
    <row r="86" spans="4:7" s="2" customFormat="1" x14ac:dyDescent="0.25">
      <c r="D86" s="1"/>
      <c r="E86" s="1"/>
      <c r="F86" s="1"/>
      <c r="G86" s="1"/>
    </row>
    <row r="87" spans="4:7" s="2" customFormat="1" x14ac:dyDescent="0.25">
      <c r="D87" s="1"/>
      <c r="E87" s="1"/>
      <c r="F87" s="1"/>
      <c r="G87" s="1"/>
    </row>
    <row r="88" spans="4:7" s="2" customFormat="1" x14ac:dyDescent="0.25">
      <c r="D88" s="1"/>
      <c r="E88" s="1"/>
      <c r="F88" s="1"/>
      <c r="G88" s="1"/>
    </row>
    <row r="89" spans="4:7" s="2" customFormat="1" x14ac:dyDescent="0.25">
      <c r="D89" s="1"/>
      <c r="E89" s="1"/>
      <c r="F89" s="1"/>
      <c r="G89" s="1"/>
    </row>
    <row r="90" spans="4:7" s="2" customFormat="1" x14ac:dyDescent="0.25">
      <c r="D90" s="1"/>
      <c r="E90" s="1"/>
      <c r="F90" s="1"/>
      <c r="G90" s="1"/>
    </row>
    <row r="91" spans="4:7" s="2" customFormat="1" x14ac:dyDescent="0.25">
      <c r="D91" s="1"/>
      <c r="E91" s="1"/>
      <c r="F91" s="1"/>
      <c r="G91" s="1"/>
    </row>
    <row r="92" spans="4:7" s="2" customFormat="1" x14ac:dyDescent="0.25">
      <c r="D92" s="1"/>
      <c r="E92" s="1"/>
      <c r="F92" s="1"/>
      <c r="G92" s="1"/>
    </row>
    <row r="93" spans="4:7" s="2" customFormat="1" x14ac:dyDescent="0.25">
      <c r="D93" s="1"/>
      <c r="E93" s="1"/>
      <c r="F93" s="1"/>
      <c r="G93" s="1"/>
    </row>
    <row r="94" spans="4:7" s="2" customFormat="1" x14ac:dyDescent="0.25">
      <c r="D94" s="1"/>
      <c r="E94" s="1"/>
      <c r="F94" s="1"/>
      <c r="G94" s="1"/>
    </row>
    <row r="95" spans="4:7" s="2" customFormat="1" x14ac:dyDescent="0.25">
      <c r="D95" s="1"/>
      <c r="E95" s="1"/>
      <c r="F95" s="1"/>
      <c r="G95" s="1"/>
    </row>
    <row r="96" spans="4:7" s="2" customFormat="1" x14ac:dyDescent="0.25">
      <c r="D96" s="1"/>
      <c r="E96" s="1"/>
      <c r="F96" s="1"/>
      <c r="G96" s="1"/>
    </row>
    <row r="97" spans="1:7" s="2" customFormat="1" x14ac:dyDescent="0.25">
      <c r="D97" s="1"/>
      <c r="E97" s="1"/>
      <c r="F97" s="1"/>
      <c r="G97" s="1"/>
    </row>
    <row r="98" spans="1:7" s="2" customFormat="1" x14ac:dyDescent="0.25">
      <c r="D98" s="1"/>
      <c r="E98" s="1"/>
      <c r="F98" s="1"/>
      <c r="G98" s="1"/>
    </row>
    <row r="99" spans="1:7" s="2" customFormat="1" x14ac:dyDescent="0.25">
      <c r="D99" s="1"/>
      <c r="E99" s="1"/>
      <c r="F99" s="1"/>
      <c r="G99" s="1"/>
    </row>
    <row r="100" spans="1:7" s="2" customFormat="1" x14ac:dyDescent="0.25">
      <c r="D100" s="1"/>
      <c r="E100" s="1"/>
      <c r="F100" s="1"/>
      <c r="G100" s="1"/>
    </row>
    <row r="101" spans="1:7" s="2" customFormat="1" x14ac:dyDescent="0.25">
      <c r="D101" s="1"/>
      <c r="E101" s="1"/>
      <c r="F101" s="1"/>
      <c r="G101" s="1"/>
    </row>
    <row r="102" spans="1:7" x14ac:dyDescent="0.25">
      <c r="F102" s="1"/>
      <c r="G102" s="1"/>
    </row>
    <row r="103" spans="1:7" x14ac:dyDescent="0.25">
      <c r="F103" s="1"/>
      <c r="G103" s="1"/>
    </row>
    <row r="104" spans="1:7" x14ac:dyDescent="0.25">
      <c r="F104" s="1"/>
      <c r="G104" s="1"/>
    </row>
    <row r="105" spans="1:7" x14ac:dyDescent="0.25">
      <c r="A105" s="2" t="s">
        <v>7</v>
      </c>
      <c r="B105" s="2">
        <f t="shared" ref="B105:G105" si="12">COUNT(B1:B102)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AVERAGE(B2:B102)</f>
        <v>1.1105066666666668</v>
      </c>
      <c r="C106" s="2">
        <f t="shared" si="13"/>
        <v>0.90946000000000049</v>
      </c>
      <c r="D106" s="2">
        <f t="shared" si="13"/>
        <v>1.2236450580252241</v>
      </c>
      <c r="E106" s="2">
        <f t="shared" si="13"/>
        <v>3.2240368412794189</v>
      </c>
      <c r="F106" s="2">
        <f t="shared" si="13"/>
        <v>0.55081072916843932</v>
      </c>
      <c r="G106" s="2">
        <f t="shared" si="13"/>
        <v>6.2063407783213158</v>
      </c>
    </row>
    <row r="107" spans="1:7" x14ac:dyDescent="0.25">
      <c r="A107" s="2" t="s">
        <v>9</v>
      </c>
      <c r="B107" s="2">
        <f t="shared" ref="B107:G107" si="14">_xlfn.STDEV.S(B2:B103)</f>
        <v>0.2170554402546582</v>
      </c>
      <c r="C107" s="2">
        <f t="shared" si="14"/>
        <v>0.1192171185331638</v>
      </c>
      <c r="D107" s="2">
        <f t="shared" si="14"/>
        <v>0.18387849812866797</v>
      </c>
      <c r="E107" s="2">
        <f t="shared" si="14"/>
        <v>0.991170266031559</v>
      </c>
      <c r="F107" s="2">
        <f t="shared" si="14"/>
        <v>0.25658760737296943</v>
      </c>
      <c r="G107" s="2">
        <f t="shared" si="14"/>
        <v>0.82078784024830465</v>
      </c>
    </row>
    <row r="108" spans="1:7" x14ac:dyDescent="0.25">
      <c r="F108" s="1"/>
      <c r="G108" s="1"/>
    </row>
    <row r="109" spans="1:7" x14ac:dyDescent="0.25">
      <c r="F109" s="1"/>
      <c r="G109" s="1"/>
    </row>
    <row r="110" spans="1:7" x14ac:dyDescent="0.25">
      <c r="F110" s="1"/>
      <c r="G110" s="1"/>
    </row>
    <row r="111" spans="1:7" x14ac:dyDescent="0.25">
      <c r="F111" s="1"/>
      <c r="G111" s="1"/>
    </row>
    <row r="112" spans="1:7" x14ac:dyDescent="0.25">
      <c r="F112" s="1"/>
      <c r="G112" s="1"/>
    </row>
    <row r="113" spans="4:7" x14ac:dyDescent="0.25">
      <c r="F113" s="1"/>
      <c r="G113" s="1"/>
    </row>
    <row r="114" spans="4:7" x14ac:dyDescent="0.25">
      <c r="F114" s="1"/>
      <c r="G114" s="1"/>
    </row>
    <row r="118" spans="4:7" s="2" customFormat="1" x14ac:dyDescent="0.25"/>
    <row r="119" spans="4:7" s="2" customFormat="1" x14ac:dyDescent="0.25"/>
    <row r="120" spans="4:7" s="2" customFormat="1" x14ac:dyDescent="0.25"/>
    <row r="121" spans="4:7" s="2" customFormat="1" x14ac:dyDescent="0.25">
      <c r="D121" s="1"/>
      <c r="E121" s="1"/>
    </row>
    <row r="122" spans="4:7" s="2" customFormat="1" x14ac:dyDescent="0.25">
      <c r="D122" s="1"/>
      <c r="E122" s="1"/>
    </row>
    <row r="123" spans="4:7" s="2" customFormat="1" x14ac:dyDescent="0.25">
      <c r="D123" s="1"/>
      <c r="E123" s="1"/>
    </row>
    <row r="124" spans="4:7" s="2" customFormat="1" x14ac:dyDescent="0.25">
      <c r="D124" s="1"/>
      <c r="E124" s="1"/>
    </row>
    <row r="125" spans="4:7" s="2" customFormat="1" x14ac:dyDescent="0.25">
      <c r="D125" s="1"/>
      <c r="E125" s="1"/>
    </row>
    <row r="126" spans="4:7" s="2" customFormat="1" x14ac:dyDescent="0.25">
      <c r="D126" s="1"/>
      <c r="E126" s="1"/>
    </row>
    <row r="127" spans="4:7" s="2" customFormat="1" x14ac:dyDescent="0.25">
      <c r="D127" s="1"/>
      <c r="E127" s="1"/>
    </row>
    <row r="128" spans="4:7" s="2" customFormat="1" x14ac:dyDescent="0.25">
      <c r="D128" s="1"/>
      <c r="E128" s="1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  <row r="133" spans="4:5" s="2" customFormat="1" x14ac:dyDescent="0.25">
      <c r="D133" s="1"/>
      <c r="E133" s="1"/>
    </row>
    <row r="134" spans="4:5" s="2" customFormat="1" x14ac:dyDescent="0.25">
      <c r="D134" s="1"/>
      <c r="E134" s="1"/>
    </row>
    <row r="135" spans="4:5" s="2" customFormat="1" x14ac:dyDescent="0.25">
      <c r="D135" s="1"/>
      <c r="E135" s="1"/>
    </row>
    <row r="136" spans="4:5" s="2" customFormat="1" x14ac:dyDescent="0.25">
      <c r="D136" s="1"/>
      <c r="E136" s="1"/>
    </row>
    <row r="137" spans="4:5" s="2" customFormat="1" x14ac:dyDescent="0.25">
      <c r="D137" s="1"/>
      <c r="E137" s="1"/>
    </row>
    <row r="138" spans="4:5" s="2" customFormat="1" x14ac:dyDescent="0.25">
      <c r="D138" s="1"/>
      <c r="E138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6"/>
  <sheetViews>
    <sheetView workbookViewId="0">
      <pane ySplit="1" topLeftCell="A62" activePane="bottomLeft" state="frozen"/>
      <selection pane="bottomLeft" activeCell="L97" sqref="L97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75</v>
      </c>
      <c r="B2" s="2">
        <v>1.133</v>
      </c>
      <c r="C2" s="2">
        <v>0.96499999999999997</v>
      </c>
      <c r="D2" s="1">
        <f t="shared" ref="D2:D33" si="0">B2/C2</f>
        <v>1.1740932642487047</v>
      </c>
      <c r="E2" s="1">
        <f t="shared" ref="E2:E33" si="1">((4*PI()*(C2/2)^2)+((PI()*C2)*(B2-C2)))</f>
        <v>3.4348446198391325</v>
      </c>
      <c r="F2" s="1">
        <f t="shared" ref="F2:F33" si="2">(((4/3)*PI()*(C2/2)^3)+(PI()*((C2/2)^2)*(B2-C2)))</f>
        <v>0.59339492435454189</v>
      </c>
      <c r="G2" s="1">
        <f t="shared" ref="G2:G33" si="3">E2/F2</f>
        <v>5.7884630940774278</v>
      </c>
      <c r="H2" s="2"/>
      <c r="I2" s="2"/>
      <c r="J2" s="2"/>
      <c r="K2" s="2"/>
      <c r="L2" s="2"/>
      <c r="M2" s="2"/>
      <c r="N2" s="3"/>
      <c r="O2" s="3"/>
    </row>
    <row r="3" spans="1:15" x14ac:dyDescent="0.25">
      <c r="A3" s="2" t="s">
        <v>75</v>
      </c>
      <c r="B3" s="2">
        <v>1.0249999999999999</v>
      </c>
      <c r="C3" s="2">
        <v>0.78200000000000003</v>
      </c>
      <c r="D3" s="1">
        <f t="shared" si="0"/>
        <v>1.3107416879795395</v>
      </c>
      <c r="E3" s="1">
        <f t="shared" si="1"/>
        <v>2.5181435914848986</v>
      </c>
      <c r="F3" s="1">
        <f t="shared" si="2"/>
        <v>0.36710152403454882</v>
      </c>
      <c r="G3" s="1">
        <f t="shared" si="3"/>
        <v>6.8595291128453884</v>
      </c>
      <c r="H3" s="2"/>
      <c r="I3" s="2"/>
      <c r="J3" s="2"/>
      <c r="K3" s="2"/>
      <c r="L3" s="2"/>
      <c r="M3" s="2"/>
      <c r="N3" s="3"/>
      <c r="O3" s="3"/>
    </row>
    <row r="4" spans="1:15" x14ac:dyDescent="0.25">
      <c r="A4" s="2" t="s">
        <v>75</v>
      </c>
      <c r="B4" s="2">
        <v>1.0069999999999999</v>
      </c>
      <c r="C4" s="2">
        <v>0.82299999999999995</v>
      </c>
      <c r="D4" s="1">
        <f t="shared" si="0"/>
        <v>1.2235722964763061</v>
      </c>
      <c r="E4" s="1">
        <f t="shared" si="1"/>
        <v>2.6036294691817301</v>
      </c>
      <c r="F4" s="1">
        <f t="shared" si="2"/>
        <v>0.38975884994986482</v>
      </c>
      <c r="G4" s="1">
        <f t="shared" si="3"/>
        <v>6.6801035294429836</v>
      </c>
      <c r="H4" s="2"/>
      <c r="I4" s="2"/>
      <c r="J4" s="2"/>
      <c r="K4" s="2"/>
      <c r="L4" s="2"/>
      <c r="M4" s="2"/>
      <c r="N4" s="3"/>
      <c r="O4" s="3"/>
    </row>
    <row r="5" spans="1:15" x14ac:dyDescent="0.25">
      <c r="A5" s="2" t="s">
        <v>75</v>
      </c>
      <c r="B5" s="2">
        <v>0.92700000000000005</v>
      </c>
      <c r="C5" s="2">
        <v>0.82199999999999995</v>
      </c>
      <c r="D5" s="1">
        <f t="shared" si="0"/>
        <v>1.1277372262773724</v>
      </c>
      <c r="E5" s="1">
        <f t="shared" si="1"/>
        <v>2.3938747524795008</v>
      </c>
      <c r="F5" s="1">
        <f t="shared" si="2"/>
        <v>0.34653467513198799</v>
      </c>
      <c r="G5" s="1">
        <f t="shared" si="3"/>
        <v>6.9080381395244865</v>
      </c>
      <c r="H5" s="2"/>
      <c r="I5" s="2"/>
      <c r="J5" s="2"/>
      <c r="K5" s="2"/>
      <c r="L5" s="2"/>
      <c r="M5" s="2"/>
      <c r="N5" s="3"/>
      <c r="O5" s="3"/>
    </row>
    <row r="6" spans="1:15" x14ac:dyDescent="0.25">
      <c r="A6" s="2" t="s">
        <v>75</v>
      </c>
      <c r="B6" s="2">
        <v>1.008</v>
      </c>
      <c r="C6" s="2">
        <f>(0.938+0.678)/2</f>
        <v>0.80800000000000005</v>
      </c>
      <c r="D6" s="1">
        <f t="shared" si="0"/>
        <v>1.2475247524752475</v>
      </c>
      <c r="E6" s="1">
        <f t="shared" si="1"/>
        <v>2.5587141190133575</v>
      </c>
      <c r="F6" s="1">
        <f t="shared" si="2"/>
        <v>0.37875738046368623</v>
      </c>
      <c r="G6" s="1">
        <f t="shared" si="3"/>
        <v>6.7555492011295</v>
      </c>
      <c r="H6" s="2"/>
      <c r="I6" s="2"/>
      <c r="J6" s="2"/>
      <c r="K6" s="2"/>
      <c r="L6" s="2"/>
      <c r="M6" s="2"/>
      <c r="N6" s="3"/>
      <c r="O6" s="3"/>
    </row>
    <row r="7" spans="1:15" x14ac:dyDescent="0.25">
      <c r="A7" s="2" t="s">
        <v>75</v>
      </c>
      <c r="B7" s="2">
        <v>1.081</v>
      </c>
      <c r="C7" s="2">
        <v>1.0640000000000001</v>
      </c>
      <c r="D7" s="1">
        <f t="shared" si="0"/>
        <v>1.0159774436090225</v>
      </c>
      <c r="E7" s="1">
        <f t="shared" si="1"/>
        <v>3.6134096046765229</v>
      </c>
      <c r="F7" s="1">
        <f t="shared" si="2"/>
        <v>0.64581646457137787</v>
      </c>
      <c r="G7" s="1">
        <f t="shared" si="3"/>
        <v>5.5951029478238956</v>
      </c>
      <c r="H7" s="2"/>
      <c r="I7" s="2"/>
      <c r="J7" s="2"/>
      <c r="K7" s="2"/>
      <c r="L7" s="2"/>
      <c r="M7" s="2"/>
      <c r="N7" s="3"/>
      <c r="O7" s="3"/>
    </row>
    <row r="8" spans="1:15" x14ac:dyDescent="0.25">
      <c r="A8" s="2" t="s">
        <v>75</v>
      </c>
      <c r="B8" s="2">
        <v>1.411</v>
      </c>
      <c r="C8" s="2">
        <v>0.96299999999999997</v>
      </c>
      <c r="D8" s="1">
        <f t="shared" si="0"/>
        <v>1.4652128764278298</v>
      </c>
      <c r="E8" s="1">
        <f t="shared" si="1"/>
        <v>4.2687741065492357</v>
      </c>
      <c r="F8" s="1">
        <f t="shared" si="2"/>
        <v>0.79390576123698364</v>
      </c>
      <c r="G8" s="1">
        <f t="shared" si="3"/>
        <v>5.3769279868911193</v>
      </c>
      <c r="H8" s="2"/>
      <c r="I8" s="2"/>
      <c r="J8" s="2"/>
      <c r="K8" s="2"/>
      <c r="L8" s="2"/>
      <c r="M8" s="2"/>
      <c r="N8" s="3"/>
      <c r="O8" s="3"/>
    </row>
    <row r="9" spans="1:15" x14ac:dyDescent="0.25">
      <c r="A9" s="2" t="s">
        <v>75</v>
      </c>
      <c r="B9" s="2">
        <v>0.98699999999999999</v>
      </c>
      <c r="C9" s="2">
        <v>0.85199999999999998</v>
      </c>
      <c r="D9" s="1">
        <f t="shared" si="0"/>
        <v>1.1584507042253522</v>
      </c>
      <c r="E9" s="1">
        <f t="shared" si="1"/>
        <v>2.6418406606273432</v>
      </c>
      <c r="F9" s="1">
        <f t="shared" si="2"/>
        <v>0.40079693888721146</v>
      </c>
      <c r="G9" s="1">
        <f t="shared" si="3"/>
        <v>6.5914691563320185</v>
      </c>
      <c r="H9" s="2"/>
      <c r="I9" s="2"/>
      <c r="J9" s="2"/>
      <c r="K9" s="2"/>
      <c r="L9" s="2"/>
      <c r="M9" s="2"/>
      <c r="N9" s="3"/>
      <c r="O9" s="3"/>
    </row>
    <row r="10" spans="1:15" x14ac:dyDescent="0.25">
      <c r="A10" s="2" t="s">
        <v>75</v>
      </c>
      <c r="B10" s="2">
        <v>0.97099999999999997</v>
      </c>
      <c r="C10" s="2">
        <f>(0.855+0.56)/2</f>
        <v>0.70750000000000002</v>
      </c>
      <c r="D10" s="1">
        <f t="shared" si="0"/>
        <v>1.3724381625441695</v>
      </c>
      <c r="E10" s="1">
        <f t="shared" si="1"/>
        <v>2.1582191751447501</v>
      </c>
      <c r="F10" s="1">
        <f t="shared" si="2"/>
        <v>0.28902045283883326</v>
      </c>
      <c r="G10" s="1">
        <f t="shared" si="3"/>
        <v>7.4673579462843058</v>
      </c>
      <c r="H10" s="2"/>
      <c r="I10" s="2"/>
      <c r="J10" s="2"/>
      <c r="K10" s="2"/>
      <c r="L10" s="2"/>
      <c r="M10" s="2"/>
      <c r="N10" s="3"/>
      <c r="O10" s="3"/>
    </row>
    <row r="11" spans="1:15" x14ac:dyDescent="0.25">
      <c r="A11" s="2" t="s">
        <v>75</v>
      </c>
      <c r="B11" s="2">
        <v>0.94099999999999995</v>
      </c>
      <c r="C11" s="2">
        <f>(0.75+0.401)/2</f>
        <v>0.57550000000000001</v>
      </c>
      <c r="D11" s="1">
        <f t="shared" si="0"/>
        <v>1.6350999131190269</v>
      </c>
      <c r="E11" s="1">
        <f t="shared" si="1"/>
        <v>1.7013153643846113</v>
      </c>
      <c r="F11" s="1">
        <f t="shared" si="2"/>
        <v>0.19487628099335946</v>
      </c>
      <c r="G11" s="1">
        <f t="shared" si="3"/>
        <v>8.7302331290003661</v>
      </c>
      <c r="H11" s="2"/>
      <c r="I11" s="2"/>
      <c r="J11" s="2"/>
      <c r="K11" s="2"/>
      <c r="L11" s="2"/>
      <c r="M11" s="2"/>
      <c r="N11" s="3"/>
      <c r="O11" s="3"/>
    </row>
    <row r="12" spans="1:15" x14ac:dyDescent="0.25">
      <c r="A12" s="2" t="s">
        <v>75</v>
      </c>
      <c r="B12" s="2">
        <v>1.393</v>
      </c>
      <c r="C12" s="2">
        <v>1.1140000000000001</v>
      </c>
      <c r="D12" s="1">
        <f t="shared" si="0"/>
        <v>1.2504488330341113</v>
      </c>
      <c r="E12" s="1">
        <f t="shared" si="1"/>
        <v>4.8751297630259485</v>
      </c>
      <c r="F12" s="1">
        <f t="shared" si="2"/>
        <v>0.99579395873255727</v>
      </c>
      <c r="G12" s="1">
        <f t="shared" si="3"/>
        <v>4.895721369138446</v>
      </c>
      <c r="M12" s="2"/>
    </row>
    <row r="13" spans="1:15" x14ac:dyDescent="0.25">
      <c r="A13" s="2" t="s">
        <v>75</v>
      </c>
      <c r="B13" s="2">
        <v>1.1419999999999999</v>
      </c>
      <c r="C13" s="2">
        <v>1.1100000000000001</v>
      </c>
      <c r="D13" s="1">
        <f t="shared" si="0"/>
        <v>1.0288288288288288</v>
      </c>
      <c r="E13" s="1">
        <f t="shared" si="1"/>
        <v>3.9823456795434935</v>
      </c>
      <c r="F13" s="1">
        <f t="shared" si="2"/>
        <v>0.74705596753818082</v>
      </c>
      <c r="G13" s="1">
        <f t="shared" si="3"/>
        <v>5.3307193203566268</v>
      </c>
    </row>
    <row r="14" spans="1:15" x14ac:dyDescent="0.25">
      <c r="A14" s="2" t="s">
        <v>75</v>
      </c>
      <c r="B14" s="2">
        <v>1.163</v>
      </c>
      <c r="C14" s="2">
        <v>1.093</v>
      </c>
      <c r="D14" s="1">
        <f t="shared" si="0"/>
        <v>1.0640439158279964</v>
      </c>
      <c r="E14" s="1">
        <f t="shared" si="1"/>
        <v>3.9934637759445475</v>
      </c>
      <c r="F14" s="1">
        <f t="shared" si="2"/>
        <v>0.74936907089633897</v>
      </c>
      <c r="G14" s="1">
        <f t="shared" si="3"/>
        <v>5.329101414831368</v>
      </c>
    </row>
    <row r="15" spans="1:15" x14ac:dyDescent="0.25">
      <c r="A15" s="2" t="s">
        <v>75</v>
      </c>
      <c r="B15" s="2">
        <v>1.044</v>
      </c>
      <c r="C15" s="2">
        <v>0.75</v>
      </c>
      <c r="D15" s="1">
        <f t="shared" si="0"/>
        <v>1.3920000000000001</v>
      </c>
      <c r="E15" s="1">
        <f t="shared" si="1"/>
        <v>2.4598670477608082</v>
      </c>
      <c r="F15" s="1">
        <f t="shared" si="2"/>
        <v>0.35077845472738534</v>
      </c>
      <c r="G15" s="1">
        <f t="shared" si="3"/>
        <v>7.0125944584382882</v>
      </c>
    </row>
    <row r="16" spans="1:15" x14ac:dyDescent="0.25">
      <c r="A16" s="2" t="s">
        <v>75</v>
      </c>
      <c r="B16" s="2">
        <v>1.107</v>
      </c>
      <c r="C16" s="2">
        <v>0.85299999999999998</v>
      </c>
      <c r="D16" s="1">
        <f t="shared" si="0"/>
        <v>1.2977725674091443</v>
      </c>
      <c r="E16" s="1">
        <f t="shared" si="1"/>
        <v>2.9665148365978875</v>
      </c>
      <c r="F16" s="1">
        <f t="shared" si="2"/>
        <v>0.4701233739886494</v>
      </c>
      <c r="G16" s="1">
        <f t="shared" si="3"/>
        <v>6.310077313172501</v>
      </c>
    </row>
    <row r="17" spans="1:7" x14ac:dyDescent="0.25">
      <c r="A17" s="2" t="s">
        <v>75</v>
      </c>
      <c r="B17" s="2">
        <v>1.1859999999999999</v>
      </c>
      <c r="C17" s="2">
        <v>0.88900000000000001</v>
      </c>
      <c r="D17" s="1">
        <f t="shared" si="0"/>
        <v>1.3340832395950506</v>
      </c>
      <c r="E17" s="1">
        <f t="shared" si="1"/>
        <v>3.3123507806830128</v>
      </c>
      <c r="F17" s="1">
        <f t="shared" si="2"/>
        <v>0.55223092353208203</v>
      </c>
      <c r="G17" s="1">
        <f t="shared" si="3"/>
        <v>5.9981262177372088</v>
      </c>
    </row>
    <row r="18" spans="1:7" x14ac:dyDescent="0.25">
      <c r="A18" s="2" t="s">
        <v>75</v>
      </c>
      <c r="B18" s="2">
        <v>1.008</v>
      </c>
      <c r="C18" s="2">
        <v>0.93799999999999994</v>
      </c>
      <c r="D18" s="1">
        <f t="shared" si="0"/>
        <v>1.0746268656716418</v>
      </c>
      <c r="E18" s="1">
        <f t="shared" si="1"/>
        <v>2.9703884203397637</v>
      </c>
      <c r="F18" s="1">
        <f t="shared" si="2"/>
        <v>0.48049470648556247</v>
      </c>
      <c r="G18" s="1">
        <f t="shared" si="3"/>
        <v>6.1819378658004336</v>
      </c>
    </row>
    <row r="19" spans="1:7" x14ac:dyDescent="0.25">
      <c r="A19" s="2" t="s">
        <v>75</v>
      </c>
      <c r="B19" s="2">
        <v>0.996</v>
      </c>
      <c r="C19" s="2">
        <v>0.77300000000000002</v>
      </c>
      <c r="D19" s="1">
        <f t="shared" si="0"/>
        <v>1.2884864165588616</v>
      </c>
      <c r="E19" s="1">
        <f t="shared" si="1"/>
        <v>2.4187373167400104</v>
      </c>
      <c r="F19" s="1">
        <f t="shared" si="2"/>
        <v>0.34649848895880703</v>
      </c>
      <c r="G19" s="1">
        <f t="shared" si="3"/>
        <v>6.9805133177003791</v>
      </c>
    </row>
    <row r="20" spans="1:7" x14ac:dyDescent="0.25">
      <c r="A20" s="2" t="s">
        <v>75</v>
      </c>
      <c r="B20" s="2">
        <v>1.105</v>
      </c>
      <c r="C20" s="2">
        <v>1.054</v>
      </c>
      <c r="D20" s="1">
        <f t="shared" si="0"/>
        <v>1.0483870967741935</v>
      </c>
      <c r="E20" s="1">
        <f t="shared" si="1"/>
        <v>3.6589187158564243</v>
      </c>
      <c r="F20" s="1">
        <f t="shared" si="2"/>
        <v>0.65758274798228877</v>
      </c>
      <c r="G20" s="1">
        <f t="shared" si="3"/>
        <v>5.5641951177754638</v>
      </c>
    </row>
    <row r="21" spans="1:7" x14ac:dyDescent="0.25">
      <c r="A21" s="2" t="s">
        <v>75</v>
      </c>
      <c r="B21" s="2">
        <v>1.2430000000000001</v>
      </c>
      <c r="C21" s="2">
        <v>0.80400000000000005</v>
      </c>
      <c r="D21" s="1">
        <f t="shared" si="0"/>
        <v>1.5460199004975124</v>
      </c>
      <c r="E21" s="1">
        <f t="shared" si="1"/>
        <v>3.1396197334033396</v>
      </c>
      <c r="F21" s="1">
        <f t="shared" si="2"/>
        <v>0.4950015907109569</v>
      </c>
      <c r="G21" s="1">
        <f t="shared" si="3"/>
        <v>6.3426457456308212</v>
      </c>
    </row>
    <row r="22" spans="1:7" x14ac:dyDescent="0.25">
      <c r="A22" s="2" t="s">
        <v>75</v>
      </c>
      <c r="B22" s="2">
        <v>1.571</v>
      </c>
      <c r="C22" s="2">
        <v>1.073</v>
      </c>
      <c r="D22" s="1">
        <f t="shared" si="0"/>
        <v>1.4641192917054986</v>
      </c>
      <c r="E22" s="1">
        <f t="shared" si="1"/>
        <v>5.2957293290812029</v>
      </c>
      <c r="F22" s="1">
        <f t="shared" si="2"/>
        <v>1.0971587075736808</v>
      </c>
      <c r="G22" s="1">
        <f t="shared" si="3"/>
        <v>4.8267668957324137</v>
      </c>
    </row>
    <row r="23" spans="1:7" x14ac:dyDescent="0.25">
      <c r="A23" s="2" t="s">
        <v>75</v>
      </c>
      <c r="B23" s="2">
        <v>1.3460000000000001</v>
      </c>
      <c r="C23" s="2">
        <v>1.048</v>
      </c>
      <c r="D23" s="1">
        <f t="shared" si="0"/>
        <v>1.2843511450381679</v>
      </c>
      <c r="E23" s="1">
        <f t="shared" si="1"/>
        <v>4.4315557298949919</v>
      </c>
      <c r="F23" s="1">
        <f t="shared" si="2"/>
        <v>0.85973059130389751</v>
      </c>
      <c r="G23" s="1">
        <f t="shared" si="3"/>
        <v>5.1545865352702398</v>
      </c>
    </row>
    <row r="24" spans="1:7" x14ac:dyDescent="0.25">
      <c r="A24" s="2" t="s">
        <v>75</v>
      </c>
      <c r="B24" s="2">
        <v>1.0680000000000001</v>
      </c>
      <c r="C24" s="2">
        <v>0.78800000000000003</v>
      </c>
      <c r="D24" s="1">
        <f t="shared" si="0"/>
        <v>1.3553299492385786</v>
      </c>
      <c r="E24" s="1">
        <f t="shared" si="1"/>
        <v>2.6439141117787126</v>
      </c>
      <c r="F24" s="1">
        <f t="shared" si="2"/>
        <v>0.39275162588305301</v>
      </c>
      <c r="G24" s="1">
        <f t="shared" si="3"/>
        <v>6.7317712710525432</v>
      </c>
    </row>
    <row r="25" spans="1:7" x14ac:dyDescent="0.25">
      <c r="A25" s="2" t="s">
        <v>75</v>
      </c>
      <c r="B25" s="2">
        <v>0.92600000000000005</v>
      </c>
      <c r="C25" s="2">
        <v>0.56999999999999995</v>
      </c>
      <c r="D25" s="1">
        <f t="shared" si="0"/>
        <v>1.6245614035087721</v>
      </c>
      <c r="E25" s="1">
        <f t="shared" si="1"/>
        <v>1.6581954344177645</v>
      </c>
      <c r="F25" s="1">
        <f t="shared" si="2"/>
        <v>0.18780943537984357</v>
      </c>
      <c r="G25" s="1">
        <f t="shared" si="3"/>
        <v>8.8291380625476741</v>
      </c>
    </row>
    <row r="26" spans="1:7" x14ac:dyDescent="0.25">
      <c r="A26" s="2" t="s">
        <v>75</v>
      </c>
      <c r="B26" s="2">
        <v>0.93700000000000006</v>
      </c>
      <c r="C26" s="2">
        <f>(0.9+0.55)/2</f>
        <v>0.72500000000000009</v>
      </c>
      <c r="D26" s="1">
        <f t="shared" si="0"/>
        <v>1.2924137931034483</v>
      </c>
      <c r="E26" s="1">
        <f t="shared" si="1"/>
        <v>2.1341624293998867</v>
      </c>
      <c r="F26" s="1">
        <f t="shared" si="2"/>
        <v>0.28705092050008169</v>
      </c>
      <c r="G26" s="1">
        <f t="shared" si="3"/>
        <v>7.4347869210169604</v>
      </c>
    </row>
    <row r="27" spans="1:7" x14ac:dyDescent="0.25">
      <c r="A27" s="2" t="s">
        <v>75</v>
      </c>
      <c r="B27" s="2">
        <v>1.0249999999999999</v>
      </c>
      <c r="C27" s="2">
        <v>1.008</v>
      </c>
      <c r="D27" s="1">
        <f t="shared" si="0"/>
        <v>1.0168650793650793</v>
      </c>
      <c r="E27" s="1">
        <f t="shared" si="1"/>
        <v>3.2458935296889742</v>
      </c>
      <c r="F27" s="1">
        <f t="shared" si="2"/>
        <v>0.54983219685154849</v>
      </c>
      <c r="G27" s="1">
        <f t="shared" si="3"/>
        <v>5.9034257147464695</v>
      </c>
    </row>
    <row r="28" spans="1:7" x14ac:dyDescent="0.25">
      <c r="A28" s="2" t="s">
        <v>75</v>
      </c>
      <c r="B28" s="2">
        <v>0.84299999999999997</v>
      </c>
      <c r="C28" s="2">
        <v>0.73499999999999999</v>
      </c>
      <c r="D28" s="1">
        <f t="shared" si="0"/>
        <v>1.1469387755102041</v>
      </c>
      <c r="E28" s="1">
        <f t="shared" si="1"/>
        <v>1.9465465161275035</v>
      </c>
      <c r="F28" s="1">
        <f t="shared" si="2"/>
        <v>0.25372645024718909</v>
      </c>
      <c r="G28" s="1">
        <f t="shared" si="3"/>
        <v>7.6718312743157462</v>
      </c>
    </row>
    <row r="29" spans="1:7" x14ac:dyDescent="0.25">
      <c r="A29" s="2" t="s">
        <v>75</v>
      </c>
      <c r="B29" s="2">
        <v>0.97199999999999998</v>
      </c>
      <c r="C29" s="2">
        <v>0.81100000000000005</v>
      </c>
      <c r="D29" s="1">
        <f t="shared" si="0"/>
        <v>1.1985203452527742</v>
      </c>
      <c r="E29" s="1">
        <f t="shared" si="1"/>
        <v>2.4764923560836052</v>
      </c>
      <c r="F29" s="1">
        <f t="shared" si="2"/>
        <v>0.36246196057526636</v>
      </c>
      <c r="G29" s="1">
        <f t="shared" si="3"/>
        <v>6.8324200204433696</v>
      </c>
    </row>
    <row r="30" spans="1:7" x14ac:dyDescent="0.25">
      <c r="A30" s="2" t="s">
        <v>75</v>
      </c>
      <c r="B30" s="2">
        <v>1.036</v>
      </c>
      <c r="C30" s="2">
        <v>0.86799999999999999</v>
      </c>
      <c r="D30" s="1">
        <f t="shared" si="0"/>
        <v>1.1935483870967742</v>
      </c>
      <c r="E30" s="1">
        <f t="shared" si="1"/>
        <v>2.825070910555314</v>
      </c>
      <c r="F30" s="1">
        <f t="shared" si="2"/>
        <v>0.44183090997513741</v>
      </c>
      <c r="G30" s="1">
        <f t="shared" si="3"/>
        <v>6.3940092165898612</v>
      </c>
    </row>
    <row r="31" spans="1:7" x14ac:dyDescent="0.25">
      <c r="A31" s="2" t="s">
        <v>75</v>
      </c>
      <c r="B31" s="2">
        <v>1.0669999999999999</v>
      </c>
      <c r="C31" s="2">
        <v>0.99399999999999999</v>
      </c>
      <c r="D31" s="1">
        <f t="shared" si="0"/>
        <v>1.0734406438631789</v>
      </c>
      <c r="E31" s="1">
        <f t="shared" si="1"/>
        <v>3.3319668852120272</v>
      </c>
      <c r="F31" s="1">
        <f t="shared" si="2"/>
        <v>0.57087855437120938</v>
      </c>
      <c r="G31" s="1">
        <f t="shared" si="3"/>
        <v>5.8365599122601504</v>
      </c>
    </row>
    <row r="32" spans="1:7" x14ac:dyDescent="0.25">
      <c r="A32" s="2" t="s">
        <v>75</v>
      </c>
      <c r="B32" s="2">
        <v>1.756</v>
      </c>
      <c r="C32" s="2">
        <v>0.92200000000000004</v>
      </c>
      <c r="D32" s="1">
        <f t="shared" si="0"/>
        <v>1.9045553145336225</v>
      </c>
      <c r="E32" s="1">
        <f t="shared" si="1"/>
        <v>5.0863390371267903</v>
      </c>
      <c r="F32" s="1">
        <f t="shared" si="2"/>
        <v>0.96720869200054549</v>
      </c>
      <c r="G32" s="1">
        <f t="shared" si="3"/>
        <v>5.2587813562824364</v>
      </c>
    </row>
    <row r="33" spans="1:7" x14ac:dyDescent="0.25">
      <c r="A33" s="2" t="s">
        <v>75</v>
      </c>
      <c r="B33" s="2">
        <v>0.93600000000000005</v>
      </c>
      <c r="C33" s="2">
        <v>0.85499999999999998</v>
      </c>
      <c r="D33" s="1">
        <f t="shared" si="0"/>
        <v>1.0947368421052632</v>
      </c>
      <c r="E33" s="1">
        <f t="shared" si="1"/>
        <v>2.5141537688148397</v>
      </c>
      <c r="F33" s="1">
        <f t="shared" si="2"/>
        <v>0.37376884575085034</v>
      </c>
      <c r="G33" s="1">
        <f t="shared" si="3"/>
        <v>6.7264936534885607</v>
      </c>
    </row>
    <row r="34" spans="1:7" x14ac:dyDescent="0.25">
      <c r="A34" s="2" t="s">
        <v>75</v>
      </c>
      <c r="B34" s="2">
        <v>1.2909999999999999</v>
      </c>
      <c r="C34" s="2">
        <v>0.96599999999999997</v>
      </c>
      <c r="D34" s="1">
        <f t="shared" ref="D34:D65" si="4">B34/C34</f>
        <v>1.336438923395445</v>
      </c>
      <c r="E34" s="1">
        <f t="shared" ref="E34:E65" si="5">((4*PI()*(C34/2)^2)+((PI()*C34)*(B34-C34)))</f>
        <v>3.9178990478477527</v>
      </c>
      <c r="F34" s="1">
        <f t="shared" ref="F34:F65" si="6">(((4/3)*PI()*(C34/2)^3)+(PI()*((C34/2)^2)*(B34-C34)))</f>
        <v>0.7101791392978466</v>
      </c>
      <c r="G34" s="1">
        <f t="shared" ref="G34:G65" si="7">E34/F34</f>
        <v>5.5167757415704655</v>
      </c>
    </row>
    <row r="35" spans="1:7" x14ac:dyDescent="0.25">
      <c r="A35" s="2" t="s">
        <v>75</v>
      </c>
      <c r="B35" s="2">
        <v>1.0269999999999999</v>
      </c>
      <c r="C35" s="2">
        <v>0.77900000000000003</v>
      </c>
      <c r="D35" s="1">
        <f t="shared" si="4"/>
        <v>1.3183568677792039</v>
      </c>
      <c r="E35" s="1">
        <f t="shared" si="5"/>
        <v>2.513377795429403</v>
      </c>
      <c r="F35" s="1">
        <f t="shared" si="6"/>
        <v>0.36572012647485719</v>
      </c>
      <c r="G35" s="1">
        <f t="shared" si="7"/>
        <v>6.8724076513251307</v>
      </c>
    </row>
    <row r="36" spans="1:7" x14ac:dyDescent="0.25">
      <c r="A36" s="2" t="s">
        <v>75</v>
      </c>
      <c r="B36" s="2">
        <v>1.4930000000000001</v>
      </c>
      <c r="C36" s="2">
        <v>0.81100000000000005</v>
      </c>
      <c r="D36" s="1">
        <f t="shared" si="4"/>
        <v>1.8409371146732429</v>
      </c>
      <c r="E36" s="1">
        <f t="shared" si="5"/>
        <v>3.8039126415975542</v>
      </c>
      <c r="F36" s="1">
        <f t="shared" si="6"/>
        <v>0.63159642346321965</v>
      </c>
      <c r="G36" s="1">
        <f t="shared" si="7"/>
        <v>6.0226950316463768</v>
      </c>
    </row>
    <row r="37" spans="1:7" x14ac:dyDescent="0.25">
      <c r="A37" s="2" t="s">
        <v>75</v>
      </c>
      <c r="B37" s="2">
        <v>0.92</v>
      </c>
      <c r="C37" s="2">
        <v>0.86799999999999999</v>
      </c>
      <c r="D37" s="1">
        <f t="shared" si="4"/>
        <v>1.0599078341013826</v>
      </c>
      <c r="E37" s="1">
        <f t="shared" si="5"/>
        <v>2.5087502294506652</v>
      </c>
      <c r="F37" s="1">
        <f t="shared" si="6"/>
        <v>0.37318932217542855</v>
      </c>
      <c r="G37" s="1">
        <f t="shared" si="7"/>
        <v>6.7224598357381558</v>
      </c>
    </row>
    <row r="38" spans="1:7" x14ac:dyDescent="0.25">
      <c r="A38" s="2" t="s">
        <v>75</v>
      </c>
      <c r="B38" s="2">
        <v>1.327</v>
      </c>
      <c r="C38" s="2">
        <v>0.88400000000000001</v>
      </c>
      <c r="D38" s="1">
        <f t="shared" si="4"/>
        <v>1.501131221719457</v>
      </c>
      <c r="E38" s="1">
        <f t="shared" si="5"/>
        <v>3.6853018109612714</v>
      </c>
      <c r="F38" s="1">
        <f t="shared" si="6"/>
        <v>0.6335988233079376</v>
      </c>
      <c r="G38" s="1">
        <f t="shared" si="7"/>
        <v>5.8164593673340281</v>
      </c>
    </row>
    <row r="39" spans="1:7" x14ac:dyDescent="0.25">
      <c r="A39" s="2" t="s">
        <v>75</v>
      </c>
      <c r="B39" s="2">
        <v>1.4830000000000001</v>
      </c>
      <c r="C39" s="2">
        <v>0.78200000000000003</v>
      </c>
      <c r="D39" s="1">
        <f t="shared" si="4"/>
        <v>1.8964194373401535</v>
      </c>
      <c r="E39" s="1">
        <f t="shared" si="5"/>
        <v>3.6433238499240046</v>
      </c>
      <c r="F39" s="1">
        <f t="shared" si="6"/>
        <v>0.58707426455939404</v>
      </c>
      <c r="G39" s="1">
        <f t="shared" si="7"/>
        <v>6.2058994404368262</v>
      </c>
    </row>
    <row r="40" spans="1:7" x14ac:dyDescent="0.25">
      <c r="A40" s="2" t="s">
        <v>75</v>
      </c>
      <c r="B40" s="2">
        <v>1.228</v>
      </c>
      <c r="C40" s="2">
        <v>0.96299999999999997</v>
      </c>
      <c r="D40" s="1">
        <f t="shared" si="4"/>
        <v>1.2751817237798546</v>
      </c>
      <c r="E40" s="1">
        <f t="shared" si="5"/>
        <v>3.7151343747997601</v>
      </c>
      <c r="F40" s="1">
        <f t="shared" si="6"/>
        <v>0.66061699581829736</v>
      </c>
      <c r="G40" s="1">
        <f t="shared" si="7"/>
        <v>5.6237341732297903</v>
      </c>
    </row>
    <row r="41" spans="1:7" x14ac:dyDescent="0.25">
      <c r="A41" s="2" t="s">
        <v>75</v>
      </c>
      <c r="B41" s="2">
        <v>0.89900000000000002</v>
      </c>
      <c r="C41" s="2">
        <v>0.751</v>
      </c>
      <c r="D41" s="1">
        <f t="shared" si="4"/>
        <v>1.1970705725699069</v>
      </c>
      <c r="E41" s="1">
        <f t="shared" si="5"/>
        <v>2.1210431384784951</v>
      </c>
      <c r="F41" s="1">
        <f t="shared" si="6"/>
        <v>0.28733685674423826</v>
      </c>
      <c r="G41" s="1">
        <f t="shared" si="7"/>
        <v>7.3817301494547189</v>
      </c>
    </row>
    <row r="42" spans="1:7" x14ac:dyDescent="0.25">
      <c r="A42" s="2" t="s">
        <v>75</v>
      </c>
      <c r="B42" s="2">
        <v>0.84</v>
      </c>
      <c r="C42" s="2">
        <f>(0.896+0.581)/2</f>
        <v>0.73849999999999993</v>
      </c>
      <c r="D42" s="1">
        <f t="shared" si="4"/>
        <v>1.1374407582938388</v>
      </c>
      <c r="E42" s="1">
        <f t="shared" si="5"/>
        <v>1.9488555867278923</v>
      </c>
      <c r="F42" s="1">
        <f t="shared" si="6"/>
        <v>0.25436388682516009</v>
      </c>
      <c r="G42" s="1">
        <f t="shared" si="7"/>
        <v>7.6616834687207795</v>
      </c>
    </row>
    <row r="43" spans="1:7" x14ac:dyDescent="0.25">
      <c r="A43" s="2" t="s">
        <v>75</v>
      </c>
      <c r="B43" s="2">
        <v>1.008</v>
      </c>
      <c r="C43" s="2">
        <v>0.90400000000000003</v>
      </c>
      <c r="D43" s="1">
        <f t="shared" si="4"/>
        <v>1.1150442477876106</v>
      </c>
      <c r="E43" s="1">
        <f t="shared" si="5"/>
        <v>2.8627197569159346</v>
      </c>
      <c r="F43" s="1">
        <f t="shared" si="6"/>
        <v>0.45356689481929974</v>
      </c>
      <c r="G43" s="1">
        <f t="shared" si="7"/>
        <v>6.3115712138921367</v>
      </c>
    </row>
    <row r="44" spans="1:7" x14ac:dyDescent="0.25">
      <c r="A44" s="2" t="s">
        <v>75</v>
      </c>
      <c r="B44" s="2">
        <v>0.88500000000000001</v>
      </c>
      <c r="C44" s="2">
        <v>0.88300000000000001</v>
      </c>
      <c r="D44" s="1">
        <f t="shared" si="4"/>
        <v>1.0022650056625142</v>
      </c>
      <c r="E44" s="1">
        <f t="shared" si="5"/>
        <v>2.4550132871110115</v>
      </c>
      <c r="F44" s="1">
        <f t="shared" si="6"/>
        <v>0.36170436629225128</v>
      </c>
      <c r="G44" s="1">
        <f t="shared" si="7"/>
        <v>6.7873476681434379</v>
      </c>
    </row>
    <row r="45" spans="1:7" x14ac:dyDescent="0.25">
      <c r="A45" s="2" t="s">
        <v>75</v>
      </c>
      <c r="B45" s="2">
        <v>1.0349999999999999</v>
      </c>
      <c r="C45" s="2">
        <v>0.92900000000000005</v>
      </c>
      <c r="D45" s="1">
        <f t="shared" si="4"/>
        <v>1.1141011840688912</v>
      </c>
      <c r="E45" s="1">
        <f t="shared" si="5"/>
        <v>3.0206884603163897</v>
      </c>
      <c r="F45" s="1">
        <f t="shared" si="6"/>
        <v>0.49165328544955095</v>
      </c>
      <c r="G45" s="1">
        <f t="shared" si="7"/>
        <v>6.1439403533210921</v>
      </c>
    </row>
    <row r="46" spans="1:7" x14ac:dyDescent="0.25">
      <c r="A46" s="2" t="s">
        <v>75</v>
      </c>
      <c r="B46" s="2">
        <v>1.1060000000000001</v>
      </c>
      <c r="C46" s="2">
        <f>(0.944+0.696)/2</f>
        <v>0.82</v>
      </c>
      <c r="D46" s="1">
        <f t="shared" si="4"/>
        <v>1.3487804878048781</v>
      </c>
      <c r="E46" s="1">
        <f t="shared" si="5"/>
        <v>2.8491732093936548</v>
      </c>
      <c r="F46" s="1">
        <f t="shared" si="6"/>
        <v>0.43973270307365786</v>
      </c>
      <c r="G46" s="1">
        <f t="shared" si="7"/>
        <v>6.4793298053076605</v>
      </c>
    </row>
    <row r="47" spans="1:7" x14ac:dyDescent="0.25">
      <c r="A47" s="2" t="s">
        <v>75</v>
      </c>
      <c r="B47" s="2">
        <v>1.08</v>
      </c>
      <c r="C47" s="2">
        <v>0.75700000000000001</v>
      </c>
      <c r="D47" s="1">
        <f t="shared" si="4"/>
        <v>1.4266842800528403</v>
      </c>
      <c r="E47" s="1">
        <f t="shared" si="5"/>
        <v>2.5684404898688715</v>
      </c>
      <c r="F47" s="1">
        <f t="shared" si="6"/>
        <v>0.37250928753184542</v>
      </c>
      <c r="G47" s="1">
        <f t="shared" si="7"/>
        <v>6.894970342583199</v>
      </c>
    </row>
    <row r="48" spans="1:7" x14ac:dyDescent="0.25">
      <c r="A48" s="2" t="s">
        <v>75</v>
      </c>
      <c r="B48" s="2">
        <v>0.96</v>
      </c>
      <c r="C48" s="2">
        <v>0.75600000000000001</v>
      </c>
      <c r="D48" s="1">
        <f t="shared" si="4"/>
        <v>1.2698412698412698</v>
      </c>
      <c r="E48" s="1">
        <f t="shared" si="5"/>
        <v>2.2800422842693284</v>
      </c>
      <c r="F48" s="1">
        <f t="shared" si="6"/>
        <v>0.31780939389859097</v>
      </c>
      <c r="G48" s="1">
        <f t="shared" si="7"/>
        <v>7.1742444623800568</v>
      </c>
    </row>
    <row r="49" spans="1:7" x14ac:dyDescent="0.25">
      <c r="A49" s="2" t="s">
        <v>75</v>
      </c>
      <c r="B49" s="2">
        <v>1.119</v>
      </c>
      <c r="C49" s="2">
        <v>0.78800000000000003</v>
      </c>
      <c r="D49" s="1">
        <f t="shared" si="4"/>
        <v>1.4200507614213198</v>
      </c>
      <c r="E49" s="1">
        <f t="shared" si="5"/>
        <v>2.7701684373411792</v>
      </c>
      <c r="F49" s="1">
        <f t="shared" si="6"/>
        <v>0.41762372801885894</v>
      </c>
      <c r="G49" s="1">
        <f t="shared" si="7"/>
        <v>6.6331682121665381</v>
      </c>
    </row>
    <row r="50" spans="1:7" x14ac:dyDescent="0.25">
      <c r="A50" s="2" t="s">
        <v>75</v>
      </c>
      <c r="B50" s="2">
        <v>1.0620000000000001</v>
      </c>
      <c r="C50" s="2">
        <f>(1.062+0.661)/2</f>
        <v>0.86150000000000004</v>
      </c>
      <c r="D50" s="1">
        <f t="shared" si="4"/>
        <v>1.232733604178758</v>
      </c>
      <c r="E50" s="1">
        <f t="shared" si="5"/>
        <v>2.8742839594737983</v>
      </c>
      <c r="F50" s="1">
        <f t="shared" si="6"/>
        <v>0.45165699501420131</v>
      </c>
      <c r="G50" s="1">
        <f t="shared" si="7"/>
        <v>6.363864594598879</v>
      </c>
    </row>
    <row r="51" spans="1:7" x14ac:dyDescent="0.25">
      <c r="A51" s="2" t="s">
        <v>75</v>
      </c>
      <c r="B51" s="2">
        <v>1.113</v>
      </c>
      <c r="C51" s="2">
        <v>1.095</v>
      </c>
      <c r="D51" s="1">
        <f t="shared" si="4"/>
        <v>1.0164383561643835</v>
      </c>
      <c r="E51" s="1">
        <f t="shared" si="5"/>
        <v>3.8287689226727566</v>
      </c>
      <c r="F51" s="1">
        <f t="shared" si="6"/>
        <v>0.70440060058498366</v>
      </c>
      <c r="G51" s="1">
        <f t="shared" si="7"/>
        <v>5.4354992308255818</v>
      </c>
    </row>
    <row r="52" spans="1:7" x14ac:dyDescent="0.25">
      <c r="A52" s="2" t="s">
        <v>75</v>
      </c>
      <c r="B52" s="2">
        <v>1.1120000000000001</v>
      </c>
      <c r="C52" s="2">
        <v>0.97599999999999998</v>
      </c>
      <c r="D52" s="1">
        <f t="shared" si="4"/>
        <v>1.139344262295082</v>
      </c>
      <c r="E52" s="1">
        <f t="shared" si="5"/>
        <v>3.4096082060528459</v>
      </c>
      <c r="F52" s="1">
        <f t="shared" si="6"/>
        <v>0.58854580017190361</v>
      </c>
      <c r="G52" s="1">
        <f t="shared" si="7"/>
        <v>5.7932759099749944</v>
      </c>
    </row>
    <row r="53" spans="1:7" x14ac:dyDescent="0.25">
      <c r="A53" s="2" t="s">
        <v>75</v>
      </c>
      <c r="B53" s="2">
        <v>0.93500000000000005</v>
      </c>
      <c r="C53" s="2">
        <v>0.93100000000000005</v>
      </c>
      <c r="D53" s="1">
        <f t="shared" si="4"/>
        <v>1.004296455424275</v>
      </c>
      <c r="E53" s="1">
        <f t="shared" si="5"/>
        <v>2.7347092810601112</v>
      </c>
      <c r="F53" s="1">
        <f t="shared" si="6"/>
        <v>0.42524339344116663</v>
      </c>
      <c r="G53" s="1">
        <f t="shared" si="7"/>
        <v>6.4309271425247063</v>
      </c>
    </row>
    <row r="54" spans="1:7" x14ac:dyDescent="0.25">
      <c r="A54" s="2" t="s">
        <v>75</v>
      </c>
      <c r="B54" s="2">
        <v>1.4890000000000001</v>
      </c>
      <c r="C54" s="2">
        <f>(0.929+0.752)/2</f>
        <v>0.84050000000000002</v>
      </c>
      <c r="D54" s="1">
        <f t="shared" si="4"/>
        <v>1.7715645449137418</v>
      </c>
      <c r="E54" s="1">
        <f t="shared" si="5"/>
        <v>3.9317173431345673</v>
      </c>
      <c r="F54" s="1">
        <f t="shared" si="6"/>
        <v>0.67070530894165803</v>
      </c>
      <c r="G54" s="1">
        <f t="shared" si="7"/>
        <v>5.8620638463987049</v>
      </c>
    </row>
    <row r="55" spans="1:7" x14ac:dyDescent="0.25">
      <c r="A55" s="2" t="s">
        <v>75</v>
      </c>
      <c r="B55" s="2">
        <v>1.002</v>
      </c>
      <c r="C55" s="2">
        <v>0.83199999999999996</v>
      </c>
      <c r="D55" s="1">
        <f t="shared" si="4"/>
        <v>1.2043269230769231</v>
      </c>
      <c r="E55" s="1">
        <f t="shared" si="5"/>
        <v>2.6190326979622811</v>
      </c>
      <c r="F55" s="1">
        <f t="shared" si="6"/>
        <v>0.39398058341881564</v>
      </c>
      <c r="G55" s="1">
        <f t="shared" si="7"/>
        <v>6.6476187106361895</v>
      </c>
    </row>
    <row r="56" spans="1:7" x14ac:dyDescent="0.25">
      <c r="A56" s="2" t="s">
        <v>75</v>
      </c>
      <c r="B56" s="2">
        <v>0.91800000000000004</v>
      </c>
      <c r="C56" s="2">
        <v>0.876</v>
      </c>
      <c r="D56" s="1">
        <f t="shared" si="4"/>
        <v>1.047945205479452</v>
      </c>
      <c r="E56" s="1">
        <f t="shared" si="5"/>
        <v>2.526368281051997</v>
      </c>
      <c r="F56" s="1">
        <f t="shared" si="6"/>
        <v>0.37728750884808543</v>
      </c>
      <c r="G56" s="1">
        <f t="shared" si="7"/>
        <v>6.6961354982712598</v>
      </c>
    </row>
    <row r="57" spans="1:7" x14ac:dyDescent="0.25">
      <c r="A57" s="2" t="s">
        <v>75</v>
      </c>
      <c r="B57" s="2">
        <v>1.494</v>
      </c>
      <c r="C57" s="2">
        <v>1.0189999999999999</v>
      </c>
      <c r="D57" s="1">
        <f t="shared" si="4"/>
        <v>1.4661432777232581</v>
      </c>
      <c r="E57" s="1">
        <f t="shared" si="5"/>
        <v>4.7827166735279505</v>
      </c>
      <c r="F57" s="1">
        <f t="shared" si="6"/>
        <v>0.94138979525855704</v>
      </c>
      <c r="G57" s="1">
        <f t="shared" si="7"/>
        <v>5.080484935801068</v>
      </c>
    </row>
    <row r="58" spans="1:7" x14ac:dyDescent="0.25">
      <c r="A58" s="2" t="s">
        <v>75</v>
      </c>
      <c r="B58" s="2">
        <v>0.95799999999999996</v>
      </c>
      <c r="C58" s="2">
        <v>0.93700000000000006</v>
      </c>
      <c r="D58" s="1">
        <f t="shared" si="4"/>
        <v>1.022411953041622</v>
      </c>
      <c r="E58" s="1">
        <f t="shared" si="5"/>
        <v>2.8200380791242634</v>
      </c>
      <c r="F58" s="1">
        <f t="shared" si="6"/>
        <v>0.44522283337074509</v>
      </c>
      <c r="G58" s="1">
        <f t="shared" si="7"/>
        <v>6.3339924814142829</v>
      </c>
    </row>
    <row r="59" spans="1:7" x14ac:dyDescent="0.25">
      <c r="A59" s="2" t="s">
        <v>75</v>
      </c>
      <c r="B59" s="2">
        <v>0.89100000000000001</v>
      </c>
      <c r="C59" s="2">
        <v>0.79900000000000004</v>
      </c>
      <c r="D59" s="1">
        <f t="shared" si="4"/>
        <v>1.1151439299123904</v>
      </c>
      <c r="E59" s="1">
        <f t="shared" si="5"/>
        <v>2.2365280844244562</v>
      </c>
      <c r="F59" s="1">
        <f t="shared" si="6"/>
        <v>0.3132072250784636</v>
      </c>
      <c r="G59" s="1">
        <f t="shared" si="7"/>
        <v>7.1407295405275812</v>
      </c>
    </row>
    <row r="60" spans="1:7" x14ac:dyDescent="0.25">
      <c r="A60" s="2" t="s">
        <v>75</v>
      </c>
      <c r="B60" s="2">
        <v>1.1830000000000001</v>
      </c>
      <c r="C60" s="2">
        <f>(0.783+0.455)/2</f>
        <v>0.61899999999999999</v>
      </c>
      <c r="D60" s="1">
        <f t="shared" si="4"/>
        <v>1.9111470113085622</v>
      </c>
      <c r="E60" s="1">
        <f t="shared" si="5"/>
        <v>2.300516043592773</v>
      </c>
      <c r="F60" s="1">
        <f t="shared" si="6"/>
        <v>0.29391215361953399</v>
      </c>
      <c r="G60" s="1">
        <f t="shared" si="7"/>
        <v>7.8272232545060572</v>
      </c>
    </row>
    <row r="61" spans="1:7" x14ac:dyDescent="0.25">
      <c r="A61" s="2" t="s">
        <v>75</v>
      </c>
      <c r="B61" s="2">
        <v>0.85199999999999998</v>
      </c>
      <c r="C61" s="2">
        <v>0.72899999999999998</v>
      </c>
      <c r="D61" s="1">
        <f t="shared" si="4"/>
        <v>1.168724279835391</v>
      </c>
      <c r="E61" s="1">
        <f t="shared" si="5"/>
        <v>1.9512683298858491</v>
      </c>
      <c r="F61" s="1">
        <f t="shared" si="6"/>
        <v>0.25419220628064887</v>
      </c>
      <c r="G61" s="1">
        <f t="shared" si="7"/>
        <v>7.676349949657741</v>
      </c>
    </row>
    <row r="62" spans="1:7" x14ac:dyDescent="0.25">
      <c r="A62" s="2" t="s">
        <v>75</v>
      </c>
      <c r="B62" s="2">
        <v>1.0569999999999999</v>
      </c>
      <c r="C62" s="2">
        <v>0.79200000000000004</v>
      </c>
      <c r="D62" s="1">
        <f t="shared" si="4"/>
        <v>1.3345959595959596</v>
      </c>
      <c r="E62" s="1">
        <f t="shared" si="5"/>
        <v>2.6299654403967736</v>
      </c>
      <c r="F62" s="1">
        <f t="shared" si="6"/>
        <v>0.3906730308973122</v>
      </c>
      <c r="G62" s="1">
        <f t="shared" si="7"/>
        <v>6.7318837810641092</v>
      </c>
    </row>
    <row r="63" spans="1:7" x14ac:dyDescent="0.25">
      <c r="A63" s="2" t="s">
        <v>75</v>
      </c>
      <c r="B63" s="2">
        <v>0.84899999999999998</v>
      </c>
      <c r="C63" s="2">
        <f>(0.727+0.534)/2</f>
        <v>0.63050000000000006</v>
      </c>
      <c r="D63" s="1">
        <f t="shared" si="4"/>
        <v>1.3465503568596351</v>
      </c>
      <c r="E63" s="1">
        <f t="shared" si="5"/>
        <v>1.6816772687070216</v>
      </c>
      <c r="F63" s="1">
        <f t="shared" si="6"/>
        <v>0.19945624196046849</v>
      </c>
      <c r="G63" s="1">
        <f t="shared" si="7"/>
        <v>8.4313093046259446</v>
      </c>
    </row>
    <row r="64" spans="1:7" x14ac:dyDescent="0.25">
      <c r="A64" s="2" t="s">
        <v>75</v>
      </c>
      <c r="B64" s="2">
        <v>0.88500000000000001</v>
      </c>
      <c r="C64" s="2">
        <f>(0.921+0.451)/2</f>
        <v>0.68600000000000005</v>
      </c>
      <c r="D64" s="1">
        <f t="shared" si="4"/>
        <v>1.2900874635568513</v>
      </c>
      <c r="E64" s="1">
        <f t="shared" si="5"/>
        <v>1.9072923159208992</v>
      </c>
      <c r="F64" s="1">
        <f t="shared" si="6"/>
        <v>0.24258423531573448</v>
      </c>
      <c r="G64" s="1">
        <f t="shared" si="7"/>
        <v>7.8623918550950807</v>
      </c>
    </row>
    <row r="65" spans="1:7" x14ac:dyDescent="0.25">
      <c r="A65" s="2" t="s">
        <v>75</v>
      </c>
      <c r="B65" s="2">
        <v>0.85899999999999999</v>
      </c>
      <c r="C65" s="2">
        <v>0.81799999999999995</v>
      </c>
      <c r="D65" s="1">
        <f t="shared" si="4"/>
        <v>1.0501222493887532</v>
      </c>
      <c r="E65" s="1">
        <f t="shared" si="5"/>
        <v>2.2074777771567109</v>
      </c>
      <c r="F65" s="1">
        <f t="shared" si="6"/>
        <v>0.30813503001506204</v>
      </c>
      <c r="G65" s="1">
        <f t="shared" si="7"/>
        <v>7.1639948792865473</v>
      </c>
    </row>
    <row r="66" spans="1:7" x14ac:dyDescent="0.25">
      <c r="A66" s="2" t="s">
        <v>75</v>
      </c>
      <c r="B66" s="2">
        <v>0.97</v>
      </c>
      <c r="C66" s="2">
        <v>0.95399999999999996</v>
      </c>
      <c r="D66" s="1">
        <f t="shared" ref="D66:D76" si="8">B66/C66</f>
        <v>1.0167714884696017</v>
      </c>
      <c r="E66" s="1">
        <f t="shared" ref="E66:E76" si="9">((4*PI()*(C66/2)^2)+((PI()*C66)*(B66-C66)))</f>
        <v>2.9071670097789224</v>
      </c>
      <c r="F66" s="1">
        <f t="shared" ref="F66:F76" si="10">(((4/3)*PI()*(C66/2)^3)+(PI()*((C66/2)^2)*(B66-C66)))</f>
        <v>0.46605183954086798</v>
      </c>
      <c r="G66" s="1">
        <f t="shared" ref="G66:G76" si="11">E66/F66</f>
        <v>6.2378618924515443</v>
      </c>
    </row>
    <row r="67" spans="1:7" x14ac:dyDescent="0.25">
      <c r="A67" s="2" t="s">
        <v>75</v>
      </c>
      <c r="B67" s="2">
        <v>1.2649999999999999</v>
      </c>
      <c r="C67" s="2">
        <v>1.0820000000000001</v>
      </c>
      <c r="D67" s="1">
        <f t="shared" si="8"/>
        <v>1.1691312384473196</v>
      </c>
      <c r="E67" s="1">
        <f t="shared" si="9"/>
        <v>4.2999921127479572</v>
      </c>
      <c r="F67" s="1">
        <f t="shared" si="10"/>
        <v>0.83152046424504589</v>
      </c>
      <c r="G67" s="1">
        <f t="shared" si="11"/>
        <v>5.1712402732649601</v>
      </c>
    </row>
    <row r="68" spans="1:7" x14ac:dyDescent="0.25">
      <c r="A68" s="2" t="s">
        <v>75</v>
      </c>
      <c r="B68" s="2">
        <v>0.90100000000000002</v>
      </c>
      <c r="C68" s="2">
        <v>0.88300000000000001</v>
      </c>
      <c r="D68" s="1">
        <f t="shared" si="8"/>
        <v>1.0203850509626273</v>
      </c>
      <c r="E68" s="1">
        <f t="shared" si="9"/>
        <v>2.4993977081209282</v>
      </c>
      <c r="F68" s="1">
        <f t="shared" si="10"/>
        <v>0.37150222723019038</v>
      </c>
      <c r="G68" s="1">
        <f t="shared" si="11"/>
        <v>6.7278135228305107</v>
      </c>
    </row>
    <row r="69" spans="1:7" x14ac:dyDescent="0.25">
      <c r="A69" s="2" t="s">
        <v>75</v>
      </c>
      <c r="B69" s="2">
        <v>1.0229999999999999</v>
      </c>
      <c r="C69" s="2">
        <v>1.0069999999999999</v>
      </c>
      <c r="D69" s="1">
        <f t="shared" si="8"/>
        <v>1.0158887785501489</v>
      </c>
      <c r="E69" s="1">
        <f t="shared" si="9"/>
        <v>3.2363462296147141</v>
      </c>
      <c r="F69" s="1">
        <f t="shared" si="10"/>
        <v>0.54741441405537616</v>
      </c>
      <c r="G69" s="1">
        <f t="shared" si="11"/>
        <v>5.9120588470425748</v>
      </c>
    </row>
    <row r="70" spans="1:7" x14ac:dyDescent="0.25">
      <c r="A70" s="2" t="s">
        <v>75</v>
      </c>
      <c r="B70" s="2">
        <v>0.89600000000000002</v>
      </c>
      <c r="C70" s="2">
        <v>0.77200000000000002</v>
      </c>
      <c r="D70" s="1">
        <f t="shared" si="8"/>
        <v>1.160621761658031</v>
      </c>
      <c r="E70" s="1">
        <f t="shared" si="9"/>
        <v>2.1730773375999033</v>
      </c>
      <c r="F70" s="1">
        <f t="shared" si="10"/>
        <v>0.29895011998377718</v>
      </c>
      <c r="G70" s="1">
        <f t="shared" si="11"/>
        <v>7.2690298224928878</v>
      </c>
    </row>
    <row r="71" spans="1:7" x14ac:dyDescent="0.25">
      <c r="A71" s="2" t="s">
        <v>75</v>
      </c>
      <c r="B71" s="2">
        <v>0.93799999999999994</v>
      </c>
      <c r="C71" s="2">
        <f>(0.834+0.66)/2</f>
        <v>0.747</v>
      </c>
      <c r="D71" s="1">
        <f t="shared" si="8"/>
        <v>1.255689424364123</v>
      </c>
      <c r="E71" s="1">
        <f t="shared" si="9"/>
        <v>2.2012699900732176</v>
      </c>
      <c r="F71" s="1">
        <f t="shared" si="10"/>
        <v>0.30196061895012094</v>
      </c>
      <c r="G71" s="1">
        <f t="shared" si="11"/>
        <v>7.2899240891966519</v>
      </c>
    </row>
    <row r="72" spans="1:7" x14ac:dyDescent="0.25">
      <c r="A72" s="2" t="s">
        <v>75</v>
      </c>
      <c r="B72" s="2">
        <v>1.147</v>
      </c>
      <c r="C72" s="2">
        <v>0.91900000000000004</v>
      </c>
      <c r="D72" s="1">
        <f t="shared" si="8"/>
        <v>1.2480957562568009</v>
      </c>
      <c r="E72" s="1">
        <f t="shared" si="9"/>
        <v>3.3115308250004261</v>
      </c>
      <c r="F72" s="1">
        <f t="shared" si="10"/>
        <v>0.5576282040582925</v>
      </c>
      <c r="G72" s="1">
        <f t="shared" si="11"/>
        <v>5.9385999504685207</v>
      </c>
    </row>
    <row r="73" spans="1:7" x14ac:dyDescent="0.25">
      <c r="A73" s="2" t="s">
        <v>75</v>
      </c>
      <c r="B73" s="2">
        <v>0.95899999999999996</v>
      </c>
      <c r="C73" s="2">
        <v>0.82099999999999995</v>
      </c>
      <c r="D73" s="1">
        <f t="shared" si="8"/>
        <v>1.1680876979293544</v>
      </c>
      <c r="E73" s="1">
        <f t="shared" si="9"/>
        <v>2.4734984182847337</v>
      </c>
      <c r="F73" s="1">
        <f t="shared" si="10"/>
        <v>0.36280899948753842</v>
      </c>
      <c r="G73" s="1">
        <f t="shared" si="11"/>
        <v>6.8176324781868933</v>
      </c>
    </row>
    <row r="74" spans="1:7" x14ac:dyDescent="0.25">
      <c r="A74" s="2" t="s">
        <v>75</v>
      </c>
      <c r="B74" s="2">
        <v>1.0629999999999999</v>
      </c>
      <c r="C74" s="2">
        <v>0.94</v>
      </c>
      <c r="D74" s="1">
        <f t="shared" si="8"/>
        <v>1.1308510638297873</v>
      </c>
      <c r="E74" s="1">
        <f t="shared" si="9"/>
        <v>3.1391422113199927</v>
      </c>
      <c r="F74" s="1">
        <f t="shared" si="10"/>
        <v>0.52025203694442956</v>
      </c>
      <c r="G74" s="1">
        <f t="shared" si="11"/>
        <v>6.0338874014928621</v>
      </c>
    </row>
    <row r="75" spans="1:7" x14ac:dyDescent="0.25">
      <c r="A75" s="2" t="s">
        <v>75</v>
      </c>
      <c r="B75" s="2">
        <v>1.008</v>
      </c>
      <c r="C75" s="2">
        <f>(0.926+0.473)/2</f>
        <v>0.69950000000000001</v>
      </c>
      <c r="D75" s="1">
        <f t="shared" si="8"/>
        <v>1.4410293066476054</v>
      </c>
      <c r="E75" s="1">
        <f t="shared" si="9"/>
        <v>2.2151244136755488</v>
      </c>
      <c r="F75" s="1">
        <f t="shared" si="10"/>
        <v>0.29776497696448201</v>
      </c>
      <c r="G75" s="1">
        <f t="shared" si="11"/>
        <v>7.4391704365546429</v>
      </c>
    </row>
    <row r="76" spans="1:7" x14ac:dyDescent="0.25">
      <c r="A76" s="2" t="s">
        <v>75</v>
      </c>
      <c r="B76" s="2">
        <v>1.075</v>
      </c>
      <c r="C76" s="2">
        <v>0.78500000000000003</v>
      </c>
      <c r="D76" s="1">
        <f t="shared" si="8"/>
        <v>1.3694267515923566</v>
      </c>
      <c r="E76" s="1">
        <f t="shared" si="9"/>
        <v>2.6511115005480868</v>
      </c>
      <c r="F76" s="1">
        <f t="shared" si="10"/>
        <v>0.39363867970153527</v>
      </c>
      <c r="G76" s="1">
        <f t="shared" si="11"/>
        <v>6.734885663568968</v>
      </c>
    </row>
    <row r="77" spans="1:7" ht="14.25" customHeight="1" x14ac:dyDescent="0.25">
      <c r="F77" s="1"/>
      <c r="G77" s="1"/>
    </row>
    <row r="78" spans="1:7" ht="14.25" customHeight="1" x14ac:dyDescent="0.25">
      <c r="F78" s="1"/>
      <c r="G78" s="1"/>
    </row>
    <row r="79" spans="1:7" ht="14.25" customHeight="1" x14ac:dyDescent="0.25">
      <c r="F79" s="1"/>
      <c r="G79" s="1"/>
    </row>
    <row r="80" spans="1:7" x14ac:dyDescent="0.25">
      <c r="F80" s="1"/>
      <c r="G80" s="1"/>
    </row>
    <row r="81" spans="4:7" x14ac:dyDescent="0.25">
      <c r="F81" s="1"/>
      <c r="G81" s="1"/>
    </row>
    <row r="82" spans="4:7" x14ac:dyDescent="0.25">
      <c r="F82" s="1"/>
      <c r="G82" s="1"/>
    </row>
    <row r="83" spans="4:7" x14ac:dyDescent="0.25">
      <c r="F83" s="1"/>
      <c r="G83" s="1"/>
    </row>
    <row r="84" spans="4:7" s="2" customFormat="1" x14ac:dyDescent="0.25">
      <c r="D84" s="1"/>
      <c r="E84" s="1"/>
      <c r="F84" s="1"/>
      <c r="G84" s="1"/>
    </row>
    <row r="85" spans="4:7" s="2" customFormat="1" x14ac:dyDescent="0.25">
      <c r="D85" s="1"/>
      <c r="E85" s="1"/>
      <c r="F85" s="1"/>
      <c r="G85" s="1"/>
    </row>
    <row r="86" spans="4:7" s="2" customFormat="1" x14ac:dyDescent="0.25">
      <c r="D86" s="1"/>
      <c r="E86" s="1"/>
      <c r="F86" s="1"/>
      <c r="G86" s="1"/>
    </row>
    <row r="87" spans="4:7" s="2" customFormat="1" x14ac:dyDescent="0.25">
      <c r="D87" s="1"/>
      <c r="E87" s="1"/>
      <c r="F87" s="1"/>
      <c r="G87" s="1"/>
    </row>
    <row r="88" spans="4:7" s="2" customFormat="1" x14ac:dyDescent="0.25">
      <c r="D88" s="1"/>
      <c r="E88" s="1"/>
      <c r="F88" s="1"/>
      <c r="G88" s="1"/>
    </row>
    <row r="89" spans="4:7" s="2" customFormat="1" x14ac:dyDescent="0.25">
      <c r="D89" s="1"/>
      <c r="E89" s="1"/>
      <c r="F89" s="1"/>
      <c r="G89" s="1"/>
    </row>
    <row r="90" spans="4:7" s="2" customFormat="1" x14ac:dyDescent="0.25">
      <c r="D90" s="1"/>
      <c r="E90" s="1"/>
      <c r="F90" s="1"/>
      <c r="G90" s="1"/>
    </row>
    <row r="91" spans="4:7" s="2" customFormat="1" x14ac:dyDescent="0.25">
      <c r="D91" s="1"/>
      <c r="E91" s="1"/>
      <c r="F91" s="1"/>
      <c r="G91" s="1"/>
    </row>
    <row r="92" spans="4:7" s="2" customFormat="1" x14ac:dyDescent="0.25">
      <c r="D92" s="1"/>
      <c r="E92" s="1"/>
      <c r="F92" s="1"/>
      <c r="G92" s="1"/>
    </row>
    <row r="93" spans="4:7" s="2" customFormat="1" x14ac:dyDescent="0.25">
      <c r="D93" s="1"/>
      <c r="E93" s="1"/>
      <c r="F93" s="1"/>
      <c r="G93" s="1"/>
    </row>
    <row r="94" spans="4:7" s="2" customFormat="1" x14ac:dyDescent="0.25">
      <c r="D94" s="1"/>
      <c r="E94" s="1"/>
      <c r="F94" s="1"/>
      <c r="G94" s="1"/>
    </row>
    <row r="95" spans="4:7" s="2" customFormat="1" x14ac:dyDescent="0.25">
      <c r="D95" s="1"/>
      <c r="E95" s="1"/>
      <c r="F95" s="1"/>
      <c r="G95" s="1"/>
    </row>
    <row r="96" spans="4:7" s="2" customFormat="1" x14ac:dyDescent="0.25">
      <c r="D96" s="1"/>
      <c r="E96" s="1"/>
      <c r="F96" s="1"/>
      <c r="G96" s="1"/>
    </row>
    <row r="97" spans="1:7" s="2" customFormat="1" x14ac:dyDescent="0.25">
      <c r="D97" s="1"/>
      <c r="E97" s="1"/>
      <c r="F97" s="1"/>
      <c r="G97" s="1"/>
    </row>
    <row r="98" spans="1:7" s="2" customFormat="1" x14ac:dyDescent="0.25">
      <c r="D98" s="1"/>
      <c r="E98" s="1"/>
      <c r="F98" s="1"/>
      <c r="G98" s="1"/>
    </row>
    <row r="99" spans="1:7" s="2" customFormat="1" x14ac:dyDescent="0.25">
      <c r="D99" s="1"/>
      <c r="E99" s="1"/>
      <c r="F99" s="1"/>
      <c r="G99" s="1"/>
    </row>
    <row r="100" spans="1:7" x14ac:dyDescent="0.25">
      <c r="F100" s="1"/>
      <c r="G100" s="1"/>
    </row>
    <row r="101" spans="1:7" x14ac:dyDescent="0.25">
      <c r="F101" s="1"/>
      <c r="G101" s="1"/>
    </row>
    <row r="102" spans="1:7" x14ac:dyDescent="0.25">
      <c r="F102" s="1"/>
      <c r="G102" s="1"/>
    </row>
    <row r="103" spans="1:7" x14ac:dyDescent="0.25">
      <c r="F103" s="1"/>
      <c r="G103" s="1"/>
    </row>
    <row r="104" spans="1:7" x14ac:dyDescent="0.25">
      <c r="F104" s="1"/>
      <c r="G104" s="1"/>
    </row>
    <row r="105" spans="1:7" x14ac:dyDescent="0.25">
      <c r="A105" s="2" t="s">
        <v>7</v>
      </c>
      <c r="B105" s="2">
        <f t="shared" ref="B105:G105" si="12">COUNT(B1:B103)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AVERAGE(B2:B103)</f>
        <v>1.0795466666666669</v>
      </c>
      <c r="C106" s="2">
        <f t="shared" si="13"/>
        <v>0.86089999999999955</v>
      </c>
      <c r="D106" s="2">
        <f t="shared" si="13"/>
        <v>1.2677617707154119</v>
      </c>
      <c r="E106" s="2">
        <f t="shared" si="13"/>
        <v>2.9529812324373408</v>
      </c>
      <c r="F106" s="2">
        <f t="shared" si="13"/>
        <v>0.47863283263409262</v>
      </c>
      <c r="G106" s="2">
        <f t="shared" si="13"/>
        <v>6.5012965790358592</v>
      </c>
    </row>
    <row r="107" spans="1:7" x14ac:dyDescent="0.25">
      <c r="A107" s="2" t="s">
        <v>9</v>
      </c>
      <c r="B107" s="2">
        <f t="shared" ref="B107:G107" si="14">_xlfn.STDEV.S(B2:B103)</f>
        <v>0.19126423588305089</v>
      </c>
      <c r="C107" s="2">
        <f t="shared" si="14"/>
        <v>0.12711087945442093</v>
      </c>
      <c r="D107" s="2">
        <f t="shared" si="14"/>
        <v>0.22283030411131743</v>
      </c>
      <c r="E107" s="2">
        <f t="shared" si="14"/>
        <v>0.82492868933261609</v>
      </c>
      <c r="F107" s="2">
        <f t="shared" si="14"/>
        <v>0.20061204144991629</v>
      </c>
      <c r="G107" s="2">
        <f t="shared" si="14"/>
        <v>0.86495761242676195</v>
      </c>
    </row>
    <row r="108" spans="1:7" x14ac:dyDescent="0.25">
      <c r="F108" s="1"/>
      <c r="G108" s="1"/>
    </row>
    <row r="109" spans="1:7" x14ac:dyDescent="0.25">
      <c r="F109" s="1"/>
      <c r="G109" s="1"/>
    </row>
    <row r="110" spans="1:7" x14ac:dyDescent="0.25">
      <c r="F110" s="1"/>
      <c r="G110" s="1"/>
    </row>
    <row r="111" spans="1:7" x14ac:dyDescent="0.25">
      <c r="F111" s="1"/>
      <c r="G111" s="1"/>
    </row>
    <row r="112" spans="1:7" x14ac:dyDescent="0.25">
      <c r="F112" s="1"/>
      <c r="G112" s="1"/>
    </row>
    <row r="116" spans="4:5" s="2" customFormat="1" x14ac:dyDescent="0.25"/>
    <row r="117" spans="4:5" s="2" customFormat="1" x14ac:dyDescent="0.25"/>
    <row r="118" spans="4:5" s="2" customFormat="1" x14ac:dyDescent="0.25"/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  <row r="122" spans="4:5" s="2" customFormat="1" x14ac:dyDescent="0.25">
      <c r="D122" s="1"/>
      <c r="E122" s="1"/>
    </row>
    <row r="123" spans="4:5" s="2" customFormat="1" x14ac:dyDescent="0.25">
      <c r="D123" s="1"/>
      <c r="E123" s="1"/>
    </row>
    <row r="124" spans="4:5" s="2" customFormat="1" x14ac:dyDescent="0.25">
      <c r="D124" s="1"/>
      <c r="E124" s="1"/>
    </row>
    <row r="125" spans="4:5" s="2" customFormat="1" x14ac:dyDescent="0.25">
      <c r="D125" s="1"/>
      <c r="E125" s="1"/>
    </row>
    <row r="126" spans="4:5" s="2" customFormat="1" x14ac:dyDescent="0.25">
      <c r="D126" s="1"/>
      <c r="E126" s="1"/>
    </row>
    <row r="127" spans="4:5" s="2" customFormat="1" x14ac:dyDescent="0.25">
      <c r="D127" s="1"/>
      <c r="E127" s="1"/>
    </row>
    <row r="128" spans="4:5" s="2" customFormat="1" x14ac:dyDescent="0.25">
      <c r="D128" s="1"/>
      <c r="E128" s="1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  <row r="133" spans="4:5" s="2" customFormat="1" x14ac:dyDescent="0.25">
      <c r="D133" s="1"/>
      <c r="E133" s="1"/>
    </row>
    <row r="134" spans="4:5" s="2" customFormat="1" x14ac:dyDescent="0.25">
      <c r="D134" s="1"/>
      <c r="E134" s="1"/>
    </row>
    <row r="135" spans="4:5" s="2" customFormat="1" x14ac:dyDescent="0.25">
      <c r="D135" s="1"/>
      <c r="E135" s="1"/>
    </row>
    <row r="136" spans="4:5" s="2" customFormat="1" x14ac:dyDescent="0.25">
      <c r="D136" s="1"/>
      <c r="E136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workbookViewId="0">
      <pane ySplit="1" topLeftCell="A2" activePane="bottomLeft" state="frozen"/>
      <selection pane="bottomLeft" activeCell="A2" sqref="A2:G7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75</v>
      </c>
      <c r="B2" s="2">
        <v>1.296</v>
      </c>
      <c r="C2" s="2">
        <v>0.88</v>
      </c>
      <c r="D2" s="1">
        <f t="shared" ref="D2:D33" si="0">B2/C2</f>
        <v>1.4727272727272727</v>
      </c>
      <c r="E2" s="1">
        <f t="shared" ref="E2:E33" si="1">((4*PI()*(C2/2)^2)+((PI()*C2)*(B2-C2)))</f>
        <v>3.5829235895660876</v>
      </c>
      <c r="F2" s="1">
        <f t="shared" ref="F2:F33" si="2">(((4/3)*PI()*(C2/2)^3)+(PI()*((C2/2)^2)*(B2-C2)))</f>
        <v>0.60983423730227715</v>
      </c>
      <c r="G2" s="1">
        <f t="shared" ref="G2:G33" si="3">E2/F2</f>
        <v>5.8752417794970997</v>
      </c>
      <c r="H2" s="2"/>
      <c r="I2" s="2"/>
      <c r="J2" s="2"/>
      <c r="K2" s="2"/>
      <c r="L2" s="2"/>
      <c r="M2" s="2"/>
      <c r="N2" s="3"/>
      <c r="O2" s="3"/>
    </row>
    <row r="3" spans="1:15" x14ac:dyDescent="0.25">
      <c r="A3" s="2" t="s">
        <v>75</v>
      </c>
      <c r="B3" s="2">
        <v>0.67700000000000005</v>
      </c>
      <c r="C3" s="2">
        <v>0.625</v>
      </c>
      <c r="D3" s="1">
        <f t="shared" si="0"/>
        <v>1.0832000000000002</v>
      </c>
      <c r="E3" s="1">
        <f t="shared" si="1"/>
        <v>1.3292863915501814</v>
      </c>
      <c r="F3" s="1">
        <f t="shared" si="2"/>
        <v>0.14378513251781411</v>
      </c>
      <c r="G3" s="1">
        <f t="shared" si="3"/>
        <v>9.2449502133712667</v>
      </c>
      <c r="H3" s="2"/>
      <c r="I3" s="2"/>
      <c r="J3" s="2"/>
      <c r="K3" s="2"/>
      <c r="L3" s="2"/>
      <c r="M3" s="2"/>
      <c r="N3" s="3"/>
      <c r="O3" s="3"/>
    </row>
    <row r="4" spans="1:15" x14ac:dyDescent="0.25">
      <c r="A4" s="2" t="s">
        <v>75</v>
      </c>
      <c r="B4" s="2">
        <v>0.99299999999999999</v>
      </c>
      <c r="C4" s="2">
        <v>0.93600000000000005</v>
      </c>
      <c r="D4" s="1">
        <f t="shared" si="0"/>
        <v>1.0608974358974359</v>
      </c>
      <c r="E4" s="1">
        <f t="shared" si="1"/>
        <v>2.9199470086937263</v>
      </c>
      <c r="F4" s="1">
        <f t="shared" si="2"/>
        <v>0.46858533295405841</v>
      </c>
      <c r="G4" s="1">
        <f t="shared" si="3"/>
        <v>6.2314093151097563</v>
      </c>
      <c r="H4" s="2"/>
      <c r="I4" s="2"/>
      <c r="J4" s="2"/>
      <c r="K4" s="2"/>
      <c r="L4" s="2"/>
      <c r="M4" s="2"/>
      <c r="N4" s="3"/>
      <c r="O4" s="3"/>
    </row>
    <row r="5" spans="1:15" x14ac:dyDescent="0.25">
      <c r="A5" s="2" t="s">
        <v>75</v>
      </c>
      <c r="B5" s="2">
        <v>0.97199999999999998</v>
      </c>
      <c r="C5" s="2">
        <v>0.84099999999999997</v>
      </c>
      <c r="D5" s="1">
        <f t="shared" si="0"/>
        <v>1.1557669441141498</v>
      </c>
      <c r="E5" s="1">
        <f t="shared" si="1"/>
        <v>2.5681011978622834</v>
      </c>
      <c r="F5" s="1">
        <f t="shared" si="2"/>
        <v>0.38421889556408811</v>
      </c>
      <c r="G5" s="1">
        <f t="shared" si="3"/>
        <v>6.6839534117444819</v>
      </c>
      <c r="H5" s="2"/>
      <c r="I5" s="2"/>
      <c r="J5" s="2"/>
      <c r="K5" s="2"/>
      <c r="L5" s="2"/>
      <c r="M5" s="2"/>
      <c r="N5" s="3"/>
      <c r="O5" s="3"/>
    </row>
    <row r="6" spans="1:15" x14ac:dyDescent="0.25">
      <c r="A6" s="2" t="s">
        <v>75</v>
      </c>
      <c r="B6" s="2">
        <v>1.0549999999999999</v>
      </c>
      <c r="C6" s="2">
        <v>0.83499999999999996</v>
      </c>
      <c r="D6" s="1">
        <f t="shared" si="0"/>
        <v>1.2634730538922156</v>
      </c>
      <c r="E6" s="1">
        <f t="shared" si="1"/>
        <v>2.7675075083635883</v>
      </c>
      <c r="F6" s="1">
        <f t="shared" si="2"/>
        <v>0.42530207210875037</v>
      </c>
      <c r="G6" s="1">
        <f t="shared" si="3"/>
        <v>6.507157359101539</v>
      </c>
      <c r="H6" s="2"/>
      <c r="I6" s="2"/>
      <c r="J6" s="2"/>
      <c r="K6" s="2"/>
      <c r="L6" s="2"/>
      <c r="M6" s="2"/>
      <c r="N6" s="3"/>
      <c r="O6" s="3"/>
    </row>
    <row r="7" spans="1:15" x14ac:dyDescent="0.25">
      <c r="A7" s="2" t="s">
        <v>75</v>
      </c>
      <c r="B7" s="2">
        <v>1.0029999999999999</v>
      </c>
      <c r="C7" s="2">
        <v>0.73799999999999999</v>
      </c>
      <c r="D7" s="1">
        <f t="shared" si="0"/>
        <v>1.3590785907859078</v>
      </c>
      <c r="E7" s="1">
        <f t="shared" si="1"/>
        <v>2.3254508644843153</v>
      </c>
      <c r="F7" s="1">
        <f t="shared" si="2"/>
        <v>0.32381613476021787</v>
      </c>
      <c r="G7" s="1">
        <f t="shared" si="3"/>
        <v>7.1813928178911928</v>
      </c>
      <c r="H7" s="2"/>
      <c r="I7" s="2"/>
      <c r="J7" s="2"/>
      <c r="K7" s="2"/>
      <c r="L7" s="2"/>
      <c r="M7" s="2"/>
      <c r="N7" s="3"/>
      <c r="O7" s="3"/>
    </row>
    <row r="8" spans="1:15" x14ac:dyDescent="0.25">
      <c r="A8" s="2" t="s">
        <v>75</v>
      </c>
      <c r="B8" s="2">
        <v>1.0820000000000001</v>
      </c>
      <c r="C8" s="2">
        <v>0.78100000000000003</v>
      </c>
      <c r="D8" s="1">
        <f t="shared" si="0"/>
        <v>1.3854033290653009</v>
      </c>
      <c r="E8" s="1">
        <f t="shared" si="1"/>
        <v>2.6547777391748264</v>
      </c>
      <c r="F8" s="1">
        <f t="shared" si="2"/>
        <v>0.39362948138004505</v>
      </c>
      <c r="G8" s="1">
        <f t="shared" si="3"/>
        <v>6.7443569771941618</v>
      </c>
      <c r="H8" s="2"/>
      <c r="I8" s="2"/>
      <c r="J8" s="2"/>
      <c r="K8" s="2"/>
      <c r="L8" s="2"/>
      <c r="M8" s="2"/>
      <c r="N8" s="3"/>
      <c r="O8" s="3"/>
    </row>
    <row r="9" spans="1:15" x14ac:dyDescent="0.25">
      <c r="A9" s="2" t="s">
        <v>75</v>
      </c>
      <c r="B9" s="2">
        <v>0.95699999999999996</v>
      </c>
      <c r="C9" s="2">
        <v>0.94</v>
      </c>
      <c r="D9" s="1">
        <f t="shared" si="0"/>
        <v>1.0180851063829788</v>
      </c>
      <c r="E9" s="1">
        <f t="shared" si="1"/>
        <v>2.8261139193163061</v>
      </c>
      <c r="F9" s="1">
        <f t="shared" si="2"/>
        <v>0.44669038832356311</v>
      </c>
      <c r="G9" s="1">
        <f t="shared" si="3"/>
        <v>6.3267847108212054</v>
      </c>
      <c r="H9" s="2"/>
      <c r="I9" s="2"/>
      <c r="J9" s="2"/>
      <c r="K9" s="2"/>
      <c r="L9" s="2"/>
      <c r="M9" s="2"/>
      <c r="N9" s="3"/>
      <c r="O9" s="3"/>
    </row>
    <row r="10" spans="1:15" x14ac:dyDescent="0.25">
      <c r="A10" s="2" t="s">
        <v>75</v>
      </c>
      <c r="B10" s="2">
        <v>0.90600000000000003</v>
      </c>
      <c r="C10" s="2">
        <v>0.88500000000000001</v>
      </c>
      <c r="D10" s="1">
        <f t="shared" si="0"/>
        <v>1.0237288135593221</v>
      </c>
      <c r="E10" s="1">
        <f t="shared" si="1"/>
        <v>2.5189604055748323</v>
      </c>
      <c r="F10" s="1">
        <f t="shared" si="2"/>
        <v>0.37585266415797652</v>
      </c>
      <c r="G10" s="1">
        <f t="shared" si="3"/>
        <v>6.70198895947183</v>
      </c>
      <c r="H10" s="2"/>
      <c r="I10" s="2"/>
      <c r="J10" s="2"/>
      <c r="K10" s="2"/>
      <c r="L10" s="2"/>
      <c r="M10" s="2"/>
      <c r="N10" s="3"/>
      <c r="O10" s="3"/>
    </row>
    <row r="11" spans="1:15" x14ac:dyDescent="0.25">
      <c r="A11" s="2" t="s">
        <v>75</v>
      </c>
      <c r="B11" s="2">
        <v>0.871</v>
      </c>
      <c r="C11" s="2">
        <v>0.85399999999999998</v>
      </c>
      <c r="D11" s="1">
        <f t="shared" si="0"/>
        <v>1.0199063231850116</v>
      </c>
      <c r="E11" s="1">
        <f t="shared" si="1"/>
        <v>2.3368234298903099</v>
      </c>
      <c r="F11" s="1">
        <f t="shared" si="2"/>
        <v>0.33585375438702686</v>
      </c>
      <c r="G11" s="1">
        <f t="shared" si="3"/>
        <v>6.9578600785788183</v>
      </c>
      <c r="H11" s="2"/>
      <c r="I11" s="2"/>
      <c r="J11" s="2"/>
      <c r="K11" s="2"/>
      <c r="L11" s="2"/>
      <c r="M11" s="2"/>
      <c r="N11" s="3"/>
      <c r="O11" s="3"/>
    </row>
    <row r="12" spans="1:15" x14ac:dyDescent="0.25">
      <c r="A12" s="2" t="s">
        <v>75</v>
      </c>
      <c r="B12" s="2">
        <v>0.95599999999999996</v>
      </c>
      <c r="C12" s="2">
        <v>0.872</v>
      </c>
      <c r="D12" s="1">
        <f t="shared" si="0"/>
        <v>1.0963302752293578</v>
      </c>
      <c r="E12" s="1">
        <f t="shared" si="1"/>
        <v>2.6189321669973662</v>
      </c>
      <c r="F12" s="1">
        <f t="shared" si="2"/>
        <v>0.39733985912176772</v>
      </c>
      <c r="G12" s="1">
        <f t="shared" si="3"/>
        <v>6.5911639793348176</v>
      </c>
      <c r="M12" s="2"/>
    </row>
    <row r="13" spans="1:15" x14ac:dyDescent="0.25">
      <c r="A13" s="2" t="s">
        <v>75</v>
      </c>
      <c r="B13" s="2">
        <v>0.99399999999999999</v>
      </c>
      <c r="C13" s="2">
        <v>0.89</v>
      </c>
      <c r="D13" s="1">
        <f t="shared" si="0"/>
        <v>1.1168539325842697</v>
      </c>
      <c r="E13" s="1">
        <f t="shared" si="1"/>
        <v>2.7792413569247465</v>
      </c>
      <c r="F13" s="1">
        <f t="shared" si="2"/>
        <v>0.43382074929837749</v>
      </c>
      <c r="G13" s="1">
        <f t="shared" si="3"/>
        <v>6.4064279115732488</v>
      </c>
    </row>
    <row r="14" spans="1:15" x14ac:dyDescent="0.25">
      <c r="A14" s="2" t="s">
        <v>75</v>
      </c>
      <c r="B14" s="2">
        <v>1.0880000000000001</v>
      </c>
      <c r="C14" s="2">
        <v>0.88800000000000001</v>
      </c>
      <c r="D14" s="1">
        <f t="shared" si="0"/>
        <v>1.2252252252252254</v>
      </c>
      <c r="E14" s="1">
        <f t="shared" si="1"/>
        <v>3.0352308927098575</v>
      </c>
      <c r="F14" s="1">
        <f t="shared" si="2"/>
        <v>0.49050223941159732</v>
      </c>
      <c r="G14" s="1">
        <f t="shared" si="3"/>
        <v>6.188006188006189</v>
      </c>
    </row>
    <row r="15" spans="1:15" x14ac:dyDescent="0.25">
      <c r="A15" s="2" t="s">
        <v>75</v>
      </c>
      <c r="B15" s="2">
        <v>0.85699999999999998</v>
      </c>
      <c r="C15" s="2">
        <v>0.627</v>
      </c>
      <c r="D15" s="1">
        <f t="shared" si="0"/>
        <v>1.3668261562998405</v>
      </c>
      <c r="E15" s="1">
        <f t="shared" si="1"/>
        <v>1.6881002548872859</v>
      </c>
      <c r="F15" s="1">
        <f t="shared" si="2"/>
        <v>0.20007829088672247</v>
      </c>
      <c r="G15" s="1">
        <f t="shared" si="3"/>
        <v>8.4371984956780288</v>
      </c>
    </row>
    <row r="16" spans="1:15" x14ac:dyDescent="0.25">
      <c r="A16" s="2" t="s">
        <v>75</v>
      </c>
      <c r="B16" s="2">
        <v>0.89700000000000002</v>
      </c>
      <c r="C16" s="2">
        <v>0.75</v>
      </c>
      <c r="D16" s="1">
        <f t="shared" si="0"/>
        <v>1.196</v>
      </c>
      <c r="E16" s="1">
        <f t="shared" si="1"/>
        <v>2.1135064577025333</v>
      </c>
      <c r="F16" s="1">
        <f t="shared" si="2"/>
        <v>0.28583584409145879</v>
      </c>
      <c r="G16" s="1">
        <f t="shared" si="3"/>
        <v>7.3941267387944372</v>
      </c>
    </row>
    <row r="17" spans="1:7" x14ac:dyDescent="0.25">
      <c r="A17" s="2" t="s">
        <v>75</v>
      </c>
      <c r="B17" s="2">
        <v>0.81799999999999995</v>
      </c>
      <c r="C17" s="2">
        <v>0.68200000000000005</v>
      </c>
      <c r="D17" s="1">
        <f t="shared" si="0"/>
        <v>1.1994134897360702</v>
      </c>
      <c r="E17" s="1">
        <f t="shared" si="1"/>
        <v>1.7526191432140596</v>
      </c>
      <c r="F17" s="1">
        <f t="shared" si="2"/>
        <v>0.21577498421462549</v>
      </c>
      <c r="G17" s="1">
        <f t="shared" si="3"/>
        <v>8.1224389824113121</v>
      </c>
    </row>
    <row r="18" spans="1:7" x14ac:dyDescent="0.25">
      <c r="A18" s="2" t="s">
        <v>75</v>
      </c>
      <c r="B18" s="2">
        <v>0.85499999999999998</v>
      </c>
      <c r="C18" s="2">
        <v>0.81399999999999995</v>
      </c>
      <c r="D18" s="1">
        <f t="shared" si="0"/>
        <v>1.0503685503685505</v>
      </c>
      <c r="E18" s="1">
        <f t="shared" si="1"/>
        <v>2.1864542391188881</v>
      </c>
      <c r="F18" s="1">
        <f t="shared" si="2"/>
        <v>0.30374111475394722</v>
      </c>
      <c r="G18" s="1">
        <f t="shared" si="3"/>
        <v>7.1984138231996608</v>
      </c>
    </row>
    <row r="19" spans="1:7" x14ac:dyDescent="0.25">
      <c r="A19" s="2" t="s">
        <v>75</v>
      </c>
      <c r="B19" s="2">
        <v>0.82299999999999995</v>
      </c>
      <c r="C19" s="2">
        <v>0.78900000000000003</v>
      </c>
      <c r="D19" s="1">
        <f t="shared" si="0"/>
        <v>1.0430925221799745</v>
      </c>
      <c r="E19" s="1">
        <f t="shared" si="1"/>
        <v>2.0399837648305712</v>
      </c>
      <c r="F19" s="1">
        <f t="shared" si="2"/>
        <v>0.27379903604275202</v>
      </c>
      <c r="G19" s="1">
        <f t="shared" si="3"/>
        <v>7.4506608727141037</v>
      </c>
    </row>
    <row r="20" spans="1:7" x14ac:dyDescent="0.25">
      <c r="A20" s="2" t="s">
        <v>75</v>
      </c>
      <c r="B20" s="2">
        <v>0.91300000000000003</v>
      </c>
      <c r="C20" s="2">
        <v>0.78800000000000003</v>
      </c>
      <c r="D20" s="1">
        <f t="shared" si="0"/>
        <v>1.1586294416243654</v>
      </c>
      <c r="E20" s="1">
        <f t="shared" si="1"/>
        <v>2.2601999850692551</v>
      </c>
      <c r="F20" s="1">
        <f t="shared" si="2"/>
        <v>0.31715994292128991</v>
      </c>
      <c r="G20" s="1">
        <f t="shared" si="3"/>
        <v>7.1263727829279269</v>
      </c>
    </row>
    <row r="21" spans="1:7" x14ac:dyDescent="0.25">
      <c r="A21" s="2" t="s">
        <v>75</v>
      </c>
      <c r="B21" s="2">
        <v>0.84599999999999997</v>
      </c>
      <c r="C21" s="2">
        <v>0.71199999999999997</v>
      </c>
      <c r="D21" s="1">
        <f t="shared" si="0"/>
        <v>1.1882022471910112</v>
      </c>
      <c r="E21" s="1">
        <f t="shared" si="1"/>
        <v>1.8923446180751189</v>
      </c>
      <c r="F21" s="1">
        <f t="shared" si="2"/>
        <v>0.24234239027727333</v>
      </c>
      <c r="G21" s="1">
        <f t="shared" si="3"/>
        <v>7.808558031923404</v>
      </c>
    </row>
    <row r="22" spans="1:7" x14ac:dyDescent="0.25">
      <c r="A22" s="2" t="s">
        <v>75</v>
      </c>
      <c r="B22" s="2">
        <v>1.101</v>
      </c>
      <c r="C22" s="2">
        <v>0.80200000000000005</v>
      </c>
      <c r="D22" s="1">
        <f t="shared" si="0"/>
        <v>1.3728179551122193</v>
      </c>
      <c r="E22" s="1">
        <f t="shared" si="1"/>
        <v>2.7740325963050942</v>
      </c>
      <c r="F22" s="1">
        <f t="shared" si="2"/>
        <v>0.42114442398834029</v>
      </c>
      <c r="G22" s="1">
        <f t="shared" si="3"/>
        <v>6.5868914279674646</v>
      </c>
    </row>
    <row r="23" spans="1:7" x14ac:dyDescent="0.25">
      <c r="A23" s="2" t="s">
        <v>75</v>
      </c>
      <c r="B23" s="2">
        <v>0.88700000000000001</v>
      </c>
      <c r="C23" s="2">
        <v>0.78700000000000003</v>
      </c>
      <c r="D23" s="1">
        <f t="shared" si="0"/>
        <v>1.1270648030495551</v>
      </c>
      <c r="E23" s="1">
        <f t="shared" si="1"/>
        <v>2.1930484420987737</v>
      </c>
      <c r="F23" s="1">
        <f t="shared" si="2"/>
        <v>0.30386989649079954</v>
      </c>
      <c r="G23" s="1">
        <f t="shared" si="3"/>
        <v>7.2170638402319458</v>
      </c>
    </row>
    <row r="24" spans="1:7" x14ac:dyDescent="0.25">
      <c r="A24" s="2" t="s">
        <v>75</v>
      </c>
      <c r="B24" s="2">
        <v>0.68700000000000006</v>
      </c>
      <c r="C24" s="2">
        <v>0.57899999999999996</v>
      </c>
      <c r="D24" s="1">
        <f t="shared" si="0"/>
        <v>1.1865284974093266</v>
      </c>
      <c r="E24" s="1">
        <f t="shared" si="1"/>
        <v>1.2496407345963729</v>
      </c>
      <c r="F24" s="1">
        <f t="shared" si="2"/>
        <v>0.13006904685358883</v>
      </c>
      <c r="G24" s="1">
        <f t="shared" si="3"/>
        <v>9.6075181976463693</v>
      </c>
    </row>
    <row r="25" spans="1:7" x14ac:dyDescent="0.25">
      <c r="A25" s="2" t="s">
        <v>75</v>
      </c>
      <c r="B25" s="2">
        <v>0.8</v>
      </c>
      <c r="C25" s="2">
        <v>0.63500000000000001</v>
      </c>
      <c r="D25" s="1">
        <f t="shared" si="0"/>
        <v>1.2598425196850394</v>
      </c>
      <c r="E25" s="1">
        <f t="shared" si="1"/>
        <v>1.5959290680236149</v>
      </c>
      <c r="F25" s="1">
        <f t="shared" si="2"/>
        <v>0.18632056262647573</v>
      </c>
      <c r="G25" s="1">
        <f t="shared" si="3"/>
        <v>8.565501550266557</v>
      </c>
    </row>
    <row r="26" spans="1:7" x14ac:dyDescent="0.25">
      <c r="A26" s="2" t="s">
        <v>75</v>
      </c>
      <c r="B26" s="2">
        <v>0.92200000000000004</v>
      </c>
      <c r="C26" s="2">
        <v>0.872</v>
      </c>
      <c r="D26" s="1">
        <f t="shared" si="0"/>
        <v>1.0573394495412844</v>
      </c>
      <c r="E26" s="1">
        <f t="shared" si="1"/>
        <v>2.5257902280037361</v>
      </c>
      <c r="F26" s="1">
        <f t="shared" si="2"/>
        <v>0.37703491642115639</v>
      </c>
      <c r="G26" s="1">
        <f t="shared" si="3"/>
        <v>6.699088381465371</v>
      </c>
    </row>
    <row r="27" spans="1:7" x14ac:dyDescent="0.25">
      <c r="A27" s="2" t="s">
        <v>75</v>
      </c>
      <c r="B27" s="2">
        <v>0.86799999999999999</v>
      </c>
      <c r="C27" s="2">
        <v>0.59399999999999997</v>
      </c>
      <c r="D27" s="1">
        <f t="shared" si="0"/>
        <v>1.4612794612794613</v>
      </c>
      <c r="E27" s="1">
        <f t="shared" si="1"/>
        <v>1.6197800394496684</v>
      </c>
      <c r="F27" s="1">
        <f t="shared" si="2"/>
        <v>0.18566822007493639</v>
      </c>
      <c r="G27" s="1">
        <f t="shared" si="3"/>
        <v>8.7240564852505145</v>
      </c>
    </row>
    <row r="28" spans="1:7" x14ac:dyDescent="0.25">
      <c r="A28" s="2" t="s">
        <v>75</v>
      </c>
      <c r="B28" s="2">
        <v>0.94799999999999995</v>
      </c>
      <c r="C28" s="2">
        <v>0.79200000000000004</v>
      </c>
      <c r="D28" s="1">
        <f t="shared" si="0"/>
        <v>1.1969696969696968</v>
      </c>
      <c r="E28" s="1">
        <f t="shared" si="1"/>
        <v>2.358758029797674</v>
      </c>
      <c r="F28" s="1">
        <f t="shared" si="2"/>
        <v>0.33697396359869047</v>
      </c>
      <c r="G28" s="1">
        <f t="shared" si="3"/>
        <v>6.9998227892964735</v>
      </c>
    </row>
    <row r="29" spans="1:7" x14ac:dyDescent="0.25">
      <c r="A29" s="2" t="s">
        <v>75</v>
      </c>
      <c r="B29" s="2">
        <v>0.71699999999999997</v>
      </c>
      <c r="C29" s="2">
        <v>0.71499999999999997</v>
      </c>
      <c r="D29" s="1">
        <f t="shared" si="0"/>
        <v>1.0027972027972027</v>
      </c>
      <c r="E29" s="1">
        <f t="shared" si="1"/>
        <v>1.610553181826075</v>
      </c>
      <c r="F29" s="1">
        <f t="shared" si="2"/>
        <v>0.19219193095166251</v>
      </c>
      <c r="G29" s="1">
        <f t="shared" si="3"/>
        <v>8.3799209147398557</v>
      </c>
    </row>
    <row r="30" spans="1:7" x14ac:dyDescent="0.25">
      <c r="A30" s="2" t="s">
        <v>75</v>
      </c>
      <c r="B30" s="2">
        <v>1.0609999999999999</v>
      </c>
      <c r="C30" s="2">
        <v>0.74399999999999999</v>
      </c>
      <c r="D30" s="1">
        <f t="shared" si="0"/>
        <v>1.4260752688172043</v>
      </c>
      <c r="E30" s="1">
        <f t="shared" si="1"/>
        <v>2.4799229752613252</v>
      </c>
      <c r="F30" s="1">
        <f t="shared" si="2"/>
        <v>0.35344862627056273</v>
      </c>
      <c r="G30" s="1">
        <f t="shared" si="3"/>
        <v>7.0163604861855076</v>
      </c>
    </row>
    <row r="31" spans="1:7" x14ac:dyDescent="0.25">
      <c r="A31" s="2" t="s">
        <v>75</v>
      </c>
      <c r="B31" s="2">
        <v>1.2729999999999999</v>
      </c>
      <c r="C31" s="2">
        <v>0.94699999999999995</v>
      </c>
      <c r="D31" s="1">
        <f t="shared" si="0"/>
        <v>1.3442449841605069</v>
      </c>
      <c r="E31" s="1">
        <f t="shared" si="1"/>
        <v>3.7872873332747563</v>
      </c>
      <c r="F31" s="1">
        <f t="shared" si="2"/>
        <v>0.67429978348018782</v>
      </c>
      <c r="G31" s="1">
        <f t="shared" si="3"/>
        <v>5.6166224964923686</v>
      </c>
    </row>
    <row r="32" spans="1:7" x14ac:dyDescent="0.25">
      <c r="A32" s="2" t="s">
        <v>75</v>
      </c>
      <c r="B32" s="2">
        <v>0.89700000000000002</v>
      </c>
      <c r="C32" s="2">
        <v>0.68200000000000005</v>
      </c>
      <c r="D32" s="1">
        <f t="shared" si="0"/>
        <v>1.31524926686217</v>
      </c>
      <c r="E32" s="1">
        <f t="shared" si="1"/>
        <v>1.9218818722041706</v>
      </c>
      <c r="F32" s="1">
        <f t="shared" si="2"/>
        <v>0.24463427950743943</v>
      </c>
      <c r="G32" s="1">
        <f t="shared" si="3"/>
        <v>7.8561429578626383</v>
      </c>
    </row>
    <row r="33" spans="1:7" x14ac:dyDescent="0.25">
      <c r="A33" s="2" t="s">
        <v>75</v>
      </c>
      <c r="B33" s="2">
        <v>1.01</v>
      </c>
      <c r="C33" s="2">
        <v>0.68500000000000005</v>
      </c>
      <c r="D33" s="1">
        <f t="shared" si="0"/>
        <v>1.4744525547445255</v>
      </c>
      <c r="E33" s="1">
        <f t="shared" si="1"/>
        <v>2.1735108773860983</v>
      </c>
      <c r="F33" s="1">
        <f t="shared" si="2"/>
        <v>0.28806640760043112</v>
      </c>
      <c r="G33" s="1">
        <f t="shared" si="3"/>
        <v>7.5451729880316858</v>
      </c>
    </row>
    <row r="34" spans="1:7" x14ac:dyDescent="0.25">
      <c r="A34" s="2" t="s">
        <v>75</v>
      </c>
      <c r="B34" s="2">
        <v>0.84099999999999997</v>
      </c>
      <c r="C34" s="2">
        <v>0.79100000000000004</v>
      </c>
      <c r="D34" s="1">
        <f t="shared" ref="D34:D65" si="4">B34/C34</f>
        <v>1.0632111251580276</v>
      </c>
      <c r="E34" s="1">
        <f t="shared" ref="E34:E65" si="5">((4*PI()*(C34/2)^2)+((PI()*C34)*(B34-C34)))</f>
        <v>2.0898848225401916</v>
      </c>
      <c r="F34" s="1">
        <f t="shared" ref="F34:F65" si="6">(((4/3)*PI()*(C34/2)^3)+(PI()*((C34/2)^2)*(B34-C34)))</f>
        <v>0.28370662757609322</v>
      </c>
      <c r="G34" s="1">
        <f t="shared" ref="G34:G65" si="7">E34/F34</f>
        <v>7.3663588348131261</v>
      </c>
    </row>
    <row r="35" spans="1:7" x14ac:dyDescent="0.25">
      <c r="A35" s="2" t="s">
        <v>75</v>
      </c>
      <c r="B35" s="2">
        <v>1.0049999999999999</v>
      </c>
      <c r="C35" s="2">
        <v>0.754</v>
      </c>
      <c r="D35" s="1">
        <f t="shared" si="4"/>
        <v>1.3328912466843499</v>
      </c>
      <c r="E35" s="1">
        <f t="shared" si="5"/>
        <v>2.3806046651107371</v>
      </c>
      <c r="F35" s="1">
        <f t="shared" si="6"/>
        <v>0.33652077524484197</v>
      </c>
      <c r="G35" s="1">
        <f t="shared" si="7"/>
        <v>7.0741684919116326</v>
      </c>
    </row>
    <row r="36" spans="1:7" x14ac:dyDescent="0.25">
      <c r="A36" s="2" t="s">
        <v>75</v>
      </c>
      <c r="B36" s="2">
        <v>1.3360000000000001</v>
      </c>
      <c r="C36" s="2">
        <v>0.94799999999999995</v>
      </c>
      <c r="D36" s="1">
        <f t="shared" si="4"/>
        <v>1.409282700421941</v>
      </c>
      <c r="E36" s="1">
        <f t="shared" si="5"/>
        <v>3.9789150603657735</v>
      </c>
      <c r="F36" s="1">
        <f t="shared" si="6"/>
        <v>0.71995728045869911</v>
      </c>
      <c r="G36" s="1">
        <f t="shared" si="7"/>
        <v>5.5265988251840827</v>
      </c>
    </row>
    <row r="37" spans="1:7" x14ac:dyDescent="0.25">
      <c r="A37" s="2" t="s">
        <v>75</v>
      </c>
      <c r="B37" s="2">
        <v>0.86299999999999999</v>
      </c>
      <c r="C37" s="2">
        <v>0.85799999999999998</v>
      </c>
      <c r="D37" s="1">
        <f t="shared" si="4"/>
        <v>1.0058275058275059</v>
      </c>
      <c r="E37" s="1">
        <f t="shared" si="5"/>
        <v>2.3262048467211764</v>
      </c>
      <c r="F37" s="1">
        <f t="shared" si="6"/>
        <v>0.33361092950372706</v>
      </c>
      <c r="G37" s="1">
        <f t="shared" si="7"/>
        <v>6.9728076660485678</v>
      </c>
    </row>
    <row r="38" spans="1:7" x14ac:dyDescent="0.25">
      <c r="A38" s="2" t="s">
        <v>75</v>
      </c>
      <c r="B38" s="2">
        <v>0.96699999999999997</v>
      </c>
      <c r="C38" s="2">
        <v>0.96</v>
      </c>
      <c r="D38" s="1">
        <f t="shared" si="4"/>
        <v>1.0072916666666667</v>
      </c>
      <c r="E38" s="1">
        <f t="shared" si="5"/>
        <v>2.9164032921804766</v>
      </c>
      <c r="F38" s="1">
        <f t="shared" si="6"/>
        <v>0.4683134469594461</v>
      </c>
      <c r="G38" s="1">
        <f t="shared" si="7"/>
        <v>6.2274600721277693</v>
      </c>
    </row>
    <row r="39" spans="1:7" x14ac:dyDescent="0.25">
      <c r="A39" s="2" t="s">
        <v>75</v>
      </c>
      <c r="B39" s="2">
        <v>0.89900000000000002</v>
      </c>
      <c r="C39" s="2">
        <v>0.55500000000000005</v>
      </c>
      <c r="D39" s="1">
        <f t="shared" si="4"/>
        <v>1.6198198198198197</v>
      </c>
      <c r="E39" s="1">
        <f t="shared" si="5"/>
        <v>1.5674819465453593</v>
      </c>
      <c r="F39" s="1">
        <f t="shared" si="6"/>
        <v>0.17273250026627629</v>
      </c>
      <c r="G39" s="1">
        <f t="shared" si="7"/>
        <v>9.0746208393267214</v>
      </c>
    </row>
    <row r="40" spans="1:7" x14ac:dyDescent="0.25">
      <c r="A40" s="2" t="s">
        <v>75</v>
      </c>
      <c r="B40" s="2">
        <v>0.88800000000000001</v>
      </c>
      <c r="C40" s="2">
        <v>0.80400000000000005</v>
      </c>
      <c r="D40" s="1">
        <f t="shared" si="4"/>
        <v>1.1044776119402984</v>
      </c>
      <c r="E40" s="1">
        <f t="shared" si="5"/>
        <v>2.2429463582157405</v>
      </c>
      <c r="F40" s="1">
        <f t="shared" si="6"/>
        <v>0.31477024229824946</v>
      </c>
      <c r="G40" s="1">
        <f t="shared" si="7"/>
        <v>7.1256620125180561</v>
      </c>
    </row>
    <row r="41" spans="1:7" x14ac:dyDescent="0.25">
      <c r="A41" s="2" t="s">
        <v>75</v>
      </c>
      <c r="B41" s="2">
        <v>0.77800000000000002</v>
      </c>
      <c r="C41" s="2">
        <v>0.65800000000000003</v>
      </c>
      <c r="D41" s="1">
        <f t="shared" si="4"/>
        <v>1.1823708206686929</v>
      </c>
      <c r="E41" s="1">
        <f t="shared" si="5"/>
        <v>1.6082566775963012</v>
      </c>
      <c r="F41" s="1">
        <f t="shared" si="6"/>
        <v>0.18997411419308288</v>
      </c>
      <c r="G41" s="1">
        <f t="shared" si="7"/>
        <v>8.4656622004918347</v>
      </c>
    </row>
    <row r="42" spans="1:7" x14ac:dyDescent="0.25">
      <c r="A42" s="2" t="s">
        <v>75</v>
      </c>
      <c r="B42" s="2">
        <v>0.95899999999999996</v>
      </c>
      <c r="C42" s="2">
        <v>0.94</v>
      </c>
      <c r="D42" s="1">
        <f t="shared" si="4"/>
        <v>1.0202127659574469</v>
      </c>
      <c r="E42" s="1">
        <f t="shared" si="5"/>
        <v>2.8320201135050547</v>
      </c>
      <c r="F42" s="1">
        <f t="shared" si="6"/>
        <v>0.44807834395791912</v>
      </c>
      <c r="G42" s="1">
        <f t="shared" si="7"/>
        <v>6.320368193850987</v>
      </c>
    </row>
    <row r="43" spans="1:7" x14ac:dyDescent="0.25">
      <c r="A43" s="2" t="s">
        <v>75</v>
      </c>
      <c r="B43" s="2">
        <v>1.016</v>
      </c>
      <c r="C43" s="2">
        <v>0.78600000000000003</v>
      </c>
      <c r="D43" s="1">
        <f t="shared" si="4"/>
        <v>1.2926208651399491</v>
      </c>
      <c r="E43" s="1">
        <f t="shared" si="5"/>
        <v>2.5088004949331224</v>
      </c>
      <c r="F43" s="1">
        <f t="shared" si="6"/>
        <v>0.3658527461907346</v>
      </c>
      <c r="G43" s="1">
        <f t="shared" si="7"/>
        <v>6.857405120105831</v>
      </c>
    </row>
    <row r="44" spans="1:7" x14ac:dyDescent="0.25">
      <c r="A44" s="2" t="s">
        <v>75</v>
      </c>
      <c r="B44" s="2">
        <v>0.873</v>
      </c>
      <c r="C44" s="2">
        <f>(0.918+0.679)/2</f>
        <v>0.79849999999999999</v>
      </c>
      <c r="D44" s="1">
        <f t="shared" si="4"/>
        <v>1.0932999373825925</v>
      </c>
      <c r="E44" s="1">
        <f t="shared" si="5"/>
        <v>2.1899743936872356</v>
      </c>
      <c r="F44" s="1">
        <f t="shared" si="6"/>
        <v>0.30388492119039023</v>
      </c>
      <c r="G44" s="1">
        <f t="shared" si="7"/>
        <v>7.2065911829668279</v>
      </c>
    </row>
    <row r="45" spans="1:7" x14ac:dyDescent="0.25">
      <c r="A45" s="2" t="s">
        <v>75</v>
      </c>
      <c r="B45" s="2">
        <v>1.1279999999999999</v>
      </c>
      <c r="C45" s="2">
        <v>0.96899999999999997</v>
      </c>
      <c r="D45" s="1">
        <f t="shared" si="4"/>
        <v>1.1640866873065014</v>
      </c>
      <c r="E45" s="1">
        <f t="shared" si="5"/>
        <v>3.4338613013385584</v>
      </c>
      <c r="F45" s="1">
        <f t="shared" si="6"/>
        <v>0.59365388714597411</v>
      </c>
      <c r="G45" s="1">
        <f t="shared" si="7"/>
        <v>5.7842816760571516</v>
      </c>
    </row>
    <row r="46" spans="1:7" x14ac:dyDescent="0.25">
      <c r="A46" s="2" t="s">
        <v>75</v>
      </c>
      <c r="B46" s="2">
        <v>1.2250000000000001</v>
      </c>
      <c r="C46" s="2">
        <v>0.94</v>
      </c>
      <c r="D46" s="1">
        <f t="shared" si="4"/>
        <v>1.3031914893617023</v>
      </c>
      <c r="E46" s="1">
        <f t="shared" si="5"/>
        <v>3.6175439406086469</v>
      </c>
      <c r="F46" s="1">
        <f t="shared" si="6"/>
        <v>0.63267644332726325</v>
      </c>
      <c r="G46" s="1">
        <f t="shared" si="7"/>
        <v>5.7178420008557316</v>
      </c>
    </row>
    <row r="47" spans="1:7" x14ac:dyDescent="0.25">
      <c r="A47" s="2" t="s">
        <v>75</v>
      </c>
      <c r="B47" s="2">
        <v>1.1240000000000001</v>
      </c>
      <c r="C47" s="2">
        <v>0.85199999999999998</v>
      </c>
      <c r="D47" s="1">
        <f t="shared" si="4"/>
        <v>1.31924882629108</v>
      </c>
      <c r="E47" s="1">
        <f t="shared" si="5"/>
        <v>3.0085399215249584</v>
      </c>
      <c r="F47" s="1">
        <f t="shared" si="6"/>
        <v>0.47890388145840357</v>
      </c>
      <c r="G47" s="1">
        <f t="shared" si="7"/>
        <v>6.2821372680527601</v>
      </c>
    </row>
    <row r="48" spans="1:7" x14ac:dyDescent="0.25">
      <c r="A48" s="2" t="s">
        <v>75</v>
      </c>
      <c r="B48" s="2">
        <v>0.85599999999999998</v>
      </c>
      <c r="C48" s="2">
        <v>0.85599999999999998</v>
      </c>
      <c r="D48" s="1">
        <f t="shared" si="4"/>
        <v>1</v>
      </c>
      <c r="E48" s="1">
        <f t="shared" si="5"/>
        <v>2.3019580346207706</v>
      </c>
      <c r="F48" s="1">
        <f t="shared" si="6"/>
        <v>0.32841267960589654</v>
      </c>
      <c r="G48" s="1">
        <f t="shared" si="7"/>
        <v>7.0093457943925248</v>
      </c>
    </row>
    <row r="49" spans="1:7" x14ac:dyDescent="0.25">
      <c r="A49" s="2" t="s">
        <v>75</v>
      </c>
      <c r="B49" s="2">
        <v>0.80800000000000005</v>
      </c>
      <c r="C49" s="2">
        <v>0.77200000000000002</v>
      </c>
      <c r="D49" s="1">
        <f t="shared" si="4"/>
        <v>1.0466321243523315</v>
      </c>
      <c r="E49" s="1">
        <f t="shared" si="5"/>
        <v>1.9596500990856272</v>
      </c>
      <c r="F49" s="1">
        <f t="shared" si="6"/>
        <v>0.25775866295052186</v>
      </c>
      <c r="G49" s="1">
        <f t="shared" si="7"/>
        <v>7.6026546563123363</v>
      </c>
    </row>
    <row r="50" spans="1:7" x14ac:dyDescent="0.25">
      <c r="A50" s="2" t="s">
        <v>75</v>
      </c>
      <c r="B50" s="2">
        <v>0.96199999999999997</v>
      </c>
      <c r="C50" s="2">
        <v>0.75800000000000001</v>
      </c>
      <c r="D50" s="1">
        <f t="shared" si="4"/>
        <v>1.2691292875989446</v>
      </c>
      <c r="E50" s="1">
        <f t="shared" si="5"/>
        <v>2.2908367966270626</v>
      </c>
      <c r="F50" s="1">
        <f t="shared" si="6"/>
        <v>0.32009483134464406</v>
      </c>
      <c r="G50" s="1">
        <f t="shared" si="7"/>
        <v>7.156744103001567</v>
      </c>
    </row>
    <row r="51" spans="1:7" x14ac:dyDescent="0.25">
      <c r="A51" s="2" t="s">
        <v>75</v>
      </c>
      <c r="B51" s="2">
        <v>0.66400000000000003</v>
      </c>
      <c r="C51" s="2">
        <v>0.61399999999999999</v>
      </c>
      <c r="D51" s="1">
        <f t="shared" si="4"/>
        <v>1.0814332247557004</v>
      </c>
      <c r="E51" s="1">
        <f t="shared" si="5"/>
        <v>1.2808147584979446</v>
      </c>
      <c r="F51" s="1">
        <f t="shared" si="6"/>
        <v>0.13600490971975937</v>
      </c>
      <c r="G51" s="1">
        <f t="shared" si="7"/>
        <v>9.4174156001947793</v>
      </c>
    </row>
    <row r="52" spans="1:7" x14ac:dyDescent="0.25">
      <c r="A52" s="2" t="s">
        <v>75</v>
      </c>
      <c r="B52" s="2">
        <v>1.0429999999999999</v>
      </c>
      <c r="C52" s="2">
        <v>0.92300000000000004</v>
      </c>
      <c r="D52" s="1">
        <f t="shared" si="4"/>
        <v>1.1300108342361863</v>
      </c>
      <c r="E52" s="1">
        <f t="shared" si="5"/>
        <v>3.024376690091704</v>
      </c>
      <c r="F52" s="1">
        <f t="shared" si="6"/>
        <v>0.49201408637024147</v>
      </c>
      <c r="G52" s="1">
        <f t="shared" si="7"/>
        <v>6.1469311019194182</v>
      </c>
    </row>
    <row r="53" spans="1:7" x14ac:dyDescent="0.25">
      <c r="A53" s="2" t="s">
        <v>75</v>
      </c>
      <c r="B53" s="2">
        <v>0.89300000000000002</v>
      </c>
      <c r="C53" s="2">
        <v>0.876</v>
      </c>
      <c r="D53" s="1">
        <f t="shared" si="4"/>
        <v>1.019406392694064</v>
      </c>
      <c r="E53" s="1">
        <f t="shared" si="5"/>
        <v>2.4575674019383804</v>
      </c>
      <c r="F53" s="1">
        <f t="shared" si="6"/>
        <v>0.36222011632220341</v>
      </c>
      <c r="G53" s="1">
        <f t="shared" si="7"/>
        <v>6.7847347267491784</v>
      </c>
    </row>
    <row r="54" spans="1:7" x14ac:dyDescent="0.25">
      <c r="A54" s="2" t="s">
        <v>75</v>
      </c>
      <c r="B54" s="2">
        <v>0.86499999999999999</v>
      </c>
      <c r="C54" s="2">
        <v>0.52700000000000002</v>
      </c>
      <c r="D54" s="1">
        <f t="shared" si="4"/>
        <v>1.6413662239089184</v>
      </c>
      <c r="E54" s="1">
        <f t="shared" si="5"/>
        <v>1.4321107191021751</v>
      </c>
      <c r="F54" s="1">
        <f t="shared" si="6"/>
        <v>0.1503627955359767</v>
      </c>
      <c r="G54" s="1">
        <f t="shared" si="7"/>
        <v>9.5243688041136458</v>
      </c>
    </row>
    <row r="55" spans="1:7" x14ac:dyDescent="0.25">
      <c r="A55" s="2" t="s">
        <v>75</v>
      </c>
      <c r="B55" s="2">
        <v>0.71299999999999997</v>
      </c>
      <c r="C55" s="2">
        <v>0.69099999999999995</v>
      </c>
      <c r="D55" s="1">
        <f t="shared" si="4"/>
        <v>1.0318379160636759</v>
      </c>
      <c r="E55" s="1">
        <f t="shared" si="5"/>
        <v>1.5478092933485799</v>
      </c>
      <c r="F55" s="1">
        <f t="shared" si="6"/>
        <v>0.18100613008733071</v>
      </c>
      <c r="G55" s="1">
        <f t="shared" si="7"/>
        <v>8.5511429508039445</v>
      </c>
    </row>
    <row r="56" spans="1:7" x14ac:dyDescent="0.25">
      <c r="A56" s="2" t="s">
        <v>75</v>
      </c>
      <c r="B56" s="2">
        <v>1.4419999999999999</v>
      </c>
      <c r="C56" s="2">
        <v>1.04</v>
      </c>
      <c r="D56" s="1">
        <f t="shared" si="4"/>
        <v>1.3865384615384615</v>
      </c>
      <c r="E56" s="1">
        <f t="shared" si="5"/>
        <v>4.7113836707355414</v>
      </c>
      <c r="F56" s="1">
        <f t="shared" si="6"/>
        <v>0.93047104783393819</v>
      </c>
      <c r="G56" s="1">
        <f t="shared" si="7"/>
        <v>5.0634392995926785</v>
      </c>
    </row>
    <row r="57" spans="1:7" x14ac:dyDescent="0.25">
      <c r="A57" s="2" t="s">
        <v>75</v>
      </c>
      <c r="B57" s="2">
        <v>1.032</v>
      </c>
      <c r="C57" s="2">
        <v>0.85899999999999999</v>
      </c>
      <c r="D57" s="1">
        <f t="shared" si="4"/>
        <v>1.2013969732246799</v>
      </c>
      <c r="E57" s="1">
        <f t="shared" si="5"/>
        <v>2.7849841882955086</v>
      </c>
      <c r="F57" s="1">
        <f t="shared" si="6"/>
        <v>0.4321364883315123</v>
      </c>
      <c r="G57" s="1">
        <f t="shared" si="7"/>
        <v>6.4446864902530878</v>
      </c>
    </row>
    <row r="58" spans="1:7" x14ac:dyDescent="0.25">
      <c r="A58" s="2" t="s">
        <v>75</v>
      </c>
      <c r="B58" s="2">
        <v>1.181</v>
      </c>
      <c r="C58" s="2">
        <v>0.81</v>
      </c>
      <c r="D58" s="1">
        <f t="shared" si="4"/>
        <v>1.4580246913580246</v>
      </c>
      <c r="E58" s="1">
        <f t="shared" si="5"/>
        <v>3.0052789483505324</v>
      </c>
      <c r="F58" s="1">
        <f t="shared" si="6"/>
        <v>0.46943805858961501</v>
      </c>
      <c r="G58" s="1">
        <f t="shared" si="7"/>
        <v>6.4018647260506025</v>
      </c>
    </row>
    <row r="59" spans="1:7" x14ac:dyDescent="0.25">
      <c r="A59" s="2" t="s">
        <v>75</v>
      </c>
      <c r="B59" s="2">
        <v>0.83899999999999997</v>
      </c>
      <c r="C59" s="2">
        <v>0.73899999999999999</v>
      </c>
      <c r="D59" s="1">
        <f t="shared" si="4"/>
        <v>1.13531799729364</v>
      </c>
      <c r="E59" s="1">
        <f t="shared" si="5"/>
        <v>1.9478534186713969</v>
      </c>
      <c r="F59" s="1">
        <f t="shared" si="6"/>
        <v>0.25420802707945295</v>
      </c>
      <c r="G59" s="1">
        <f t="shared" si="7"/>
        <v>7.6624386768974597</v>
      </c>
    </row>
    <row r="60" spans="1:7" x14ac:dyDescent="0.25">
      <c r="A60" s="2" t="s">
        <v>75</v>
      </c>
      <c r="B60" s="2">
        <v>1.2150000000000001</v>
      </c>
      <c r="C60" s="2">
        <v>0.95099999999999996</v>
      </c>
      <c r="D60" s="1">
        <f t="shared" si="4"/>
        <v>1.277602523659306</v>
      </c>
      <c r="E60" s="1">
        <f t="shared" si="5"/>
        <v>3.6300003554801301</v>
      </c>
      <c r="F60" s="1">
        <f t="shared" si="6"/>
        <v>0.63786276616858428</v>
      </c>
      <c r="G60" s="1">
        <f t="shared" si="7"/>
        <v>5.6908798381260857</v>
      </c>
    </row>
    <row r="61" spans="1:7" x14ac:dyDescent="0.25">
      <c r="A61" s="2" t="s">
        <v>75</v>
      </c>
      <c r="B61" s="2">
        <v>0.86899999999999999</v>
      </c>
      <c r="C61" s="2">
        <v>0.68700000000000006</v>
      </c>
      <c r="D61" s="1">
        <f t="shared" si="4"/>
        <v>1.2649199417758368</v>
      </c>
      <c r="E61" s="1">
        <f t="shared" si="5"/>
        <v>1.8755402389710674</v>
      </c>
      <c r="F61" s="1">
        <f t="shared" si="6"/>
        <v>0.23723749489953938</v>
      </c>
      <c r="G61" s="1">
        <f t="shared" si="7"/>
        <v>7.9057496360989816</v>
      </c>
    </row>
    <row r="62" spans="1:7" x14ac:dyDescent="0.25">
      <c r="A62" s="2" t="s">
        <v>75</v>
      </c>
      <c r="B62" s="2">
        <v>0.747</v>
      </c>
      <c r="C62" s="2">
        <v>0.746</v>
      </c>
      <c r="D62" s="1">
        <f t="shared" si="4"/>
        <v>1.0013404825737267</v>
      </c>
      <c r="E62" s="1">
        <f t="shared" si="5"/>
        <v>1.7506902053247553</v>
      </c>
      <c r="F62" s="1">
        <f t="shared" si="6"/>
        <v>0.21781484441014498</v>
      </c>
      <c r="G62" s="1">
        <f t="shared" si="7"/>
        <v>8.0375155791871027</v>
      </c>
    </row>
    <row r="63" spans="1:7" x14ac:dyDescent="0.25">
      <c r="A63" s="2" t="s">
        <v>75</v>
      </c>
      <c r="B63" s="2">
        <v>0.85199999999999998</v>
      </c>
      <c r="C63" s="2">
        <v>0.76600000000000001</v>
      </c>
      <c r="D63" s="1">
        <f t="shared" si="4"/>
        <v>1.1122715404699739</v>
      </c>
      <c r="E63" s="1">
        <f t="shared" si="5"/>
        <v>2.0503038966976139</v>
      </c>
      <c r="F63" s="1">
        <f t="shared" si="6"/>
        <v>0.27496612724158509</v>
      </c>
      <c r="G63" s="1">
        <f t="shared" si="7"/>
        <v>7.4565689863908871</v>
      </c>
    </row>
    <row r="64" spans="1:7" x14ac:dyDescent="0.25">
      <c r="A64" s="2" t="s">
        <v>75</v>
      </c>
      <c r="B64" s="2">
        <v>0.89100000000000001</v>
      </c>
      <c r="C64" s="2">
        <v>0.82199999999999995</v>
      </c>
      <c r="D64" s="1">
        <f t="shared" si="4"/>
        <v>1.0839416058394162</v>
      </c>
      <c r="E64" s="1">
        <f t="shared" si="5"/>
        <v>2.3009087426744714</v>
      </c>
      <c r="F64" s="1">
        <f t="shared" si="6"/>
        <v>0.3274301601170545</v>
      </c>
      <c r="G64" s="1">
        <f t="shared" si="7"/>
        <v>7.0271741059281441</v>
      </c>
    </row>
    <row r="65" spans="1:7" x14ac:dyDescent="0.25">
      <c r="A65" s="2" t="s">
        <v>75</v>
      </c>
      <c r="B65" s="2">
        <v>0.97</v>
      </c>
      <c r="C65" s="2">
        <v>0.874</v>
      </c>
      <c r="D65" s="1">
        <f t="shared" si="4"/>
        <v>1.1098398169336383</v>
      </c>
      <c r="E65" s="1">
        <f t="shared" si="5"/>
        <v>2.6633794198603549</v>
      </c>
      <c r="F65" s="1">
        <f t="shared" si="6"/>
        <v>0.40716389999848673</v>
      </c>
      <c r="G65" s="1">
        <f t="shared" si="7"/>
        <v>6.5412955811412887</v>
      </c>
    </row>
    <row r="66" spans="1:7" x14ac:dyDescent="0.25">
      <c r="A66" s="2" t="s">
        <v>75</v>
      </c>
      <c r="B66" s="2">
        <v>0.74299999999999999</v>
      </c>
      <c r="C66" s="2">
        <v>0.57399999999999995</v>
      </c>
      <c r="D66" s="1">
        <f t="shared" ref="D66:D76" si="8">B66/C66</f>
        <v>1.2944250871080141</v>
      </c>
      <c r="E66" s="1">
        <f t="shared" ref="E66:E76" si="9">((4*PI()*(C66/2)^2)+((PI()*C66)*(B66-C66)))</f>
        <v>1.3398327180882821</v>
      </c>
      <c r="F66" s="1">
        <f t="shared" ref="F66:F76" si="10">(((4/3)*PI()*(C66/2)^3)+(PI()*((C66/2)^2)*(B66-C66)))</f>
        <v>0.14275469798141827</v>
      </c>
      <c r="G66" s="1">
        <f t="shared" ref="G66:G76" si="11">E66/F66</f>
        <v>9.3855595439856003</v>
      </c>
    </row>
    <row r="67" spans="1:7" x14ac:dyDescent="0.25">
      <c r="A67" s="2" t="s">
        <v>75</v>
      </c>
      <c r="B67" s="2">
        <v>0.95899999999999996</v>
      </c>
      <c r="C67" s="2">
        <v>0.85099999999999998</v>
      </c>
      <c r="D67" s="1">
        <f t="shared" si="8"/>
        <v>1.126909518213866</v>
      </c>
      <c r="E67" s="1">
        <f t="shared" si="9"/>
        <v>2.5638820389285124</v>
      </c>
      <c r="F67" s="1">
        <f t="shared" si="10"/>
        <v>0.38412023672659534</v>
      </c>
      <c r="G67" s="1">
        <f t="shared" si="11"/>
        <v>6.6746861888284288</v>
      </c>
    </row>
    <row r="68" spans="1:7" x14ac:dyDescent="0.25">
      <c r="A68" s="2" t="s">
        <v>75</v>
      </c>
      <c r="B68" s="2">
        <v>1.0609999999999999</v>
      </c>
      <c r="C68" s="2">
        <v>0.876</v>
      </c>
      <c r="D68" s="1">
        <f t="shared" si="8"/>
        <v>1.2111872146118721</v>
      </c>
      <c r="E68" s="1">
        <f t="shared" si="9"/>
        <v>2.9199093095818824</v>
      </c>
      <c r="F68" s="1">
        <f t="shared" si="10"/>
        <v>0.46347299409613041</v>
      </c>
      <c r="G68" s="1">
        <f t="shared" si="11"/>
        <v>6.3000635350422485</v>
      </c>
    </row>
    <row r="69" spans="1:7" x14ac:dyDescent="0.25">
      <c r="A69" s="2" t="s">
        <v>75</v>
      </c>
      <c r="B69" s="2">
        <v>1.125</v>
      </c>
      <c r="C69" s="2">
        <v>0.80200000000000005</v>
      </c>
      <c r="D69" s="1">
        <f t="shared" si="8"/>
        <v>1.4027431421446384</v>
      </c>
      <c r="E69" s="1">
        <f t="shared" si="9"/>
        <v>2.8345019717013908</v>
      </c>
      <c r="F69" s="1">
        <f t="shared" si="10"/>
        <v>0.43326853375529772</v>
      </c>
      <c r="G69" s="1">
        <f t="shared" si="11"/>
        <v>6.5421366909194161</v>
      </c>
    </row>
    <row r="70" spans="1:7" x14ac:dyDescent="0.25">
      <c r="A70" s="2" t="s">
        <v>75</v>
      </c>
      <c r="B70" s="2">
        <v>0.98199999999999998</v>
      </c>
      <c r="C70" s="2">
        <v>0.81599999999999995</v>
      </c>
      <c r="D70" s="1">
        <f t="shared" si="8"/>
        <v>1.2034313725490198</v>
      </c>
      <c r="E70" s="1">
        <f t="shared" si="9"/>
        <v>2.5173958924333442</v>
      </c>
      <c r="F70" s="1">
        <f t="shared" si="10"/>
        <v>0.37130307643589155</v>
      </c>
      <c r="G70" s="1">
        <f t="shared" si="11"/>
        <v>6.7798950566141958</v>
      </c>
    </row>
    <row r="71" spans="1:7" x14ac:dyDescent="0.25">
      <c r="A71" s="2" t="s">
        <v>75</v>
      </c>
      <c r="B71" s="2">
        <v>1.4079999999999999</v>
      </c>
      <c r="C71" s="2">
        <v>0.92600000000000005</v>
      </c>
      <c r="D71" s="1">
        <f t="shared" si="8"/>
        <v>1.5205183585313173</v>
      </c>
      <c r="E71" s="1">
        <f t="shared" si="9"/>
        <v>4.0960336344916008</v>
      </c>
      <c r="F71" s="1">
        <f t="shared" si="10"/>
        <v>0.74035710972942448</v>
      </c>
      <c r="G71" s="1">
        <f t="shared" si="11"/>
        <v>5.5325107041770192</v>
      </c>
    </row>
    <row r="72" spans="1:7" x14ac:dyDescent="0.25">
      <c r="A72" s="2" t="s">
        <v>75</v>
      </c>
      <c r="B72" s="2">
        <v>0.97199999999999998</v>
      </c>
      <c r="C72" s="2">
        <v>0.90500000000000003</v>
      </c>
      <c r="D72" s="1">
        <f t="shared" si="8"/>
        <v>1.0740331491712707</v>
      </c>
      <c r="E72" s="1">
        <f t="shared" si="9"/>
        <v>2.7635333936567972</v>
      </c>
      <c r="F72" s="1">
        <f t="shared" si="10"/>
        <v>0.43119910986391086</v>
      </c>
      <c r="G72" s="1">
        <f t="shared" si="11"/>
        <v>6.4089496718325458</v>
      </c>
    </row>
    <row r="73" spans="1:7" x14ac:dyDescent="0.25">
      <c r="A73" s="2" t="s">
        <v>75</v>
      </c>
      <c r="B73" s="2">
        <v>0.99199999999999999</v>
      </c>
      <c r="C73" s="2">
        <v>0.85699999999999998</v>
      </c>
      <c r="D73" s="1">
        <f t="shared" si="8"/>
        <v>1.1575262543757292</v>
      </c>
      <c r="E73" s="1">
        <f t="shared" si="9"/>
        <v>2.670806144893441</v>
      </c>
      <c r="F73" s="1">
        <f t="shared" si="10"/>
        <v>0.40743771466918899</v>
      </c>
      <c r="G73" s="1">
        <f t="shared" si="11"/>
        <v>6.5551274433736442</v>
      </c>
    </row>
    <row r="74" spans="1:7" x14ac:dyDescent="0.25">
      <c r="A74" s="2" t="s">
        <v>75</v>
      </c>
      <c r="B74" s="2">
        <v>1.0109999999999999</v>
      </c>
      <c r="C74" s="2">
        <v>0.873</v>
      </c>
      <c r="D74" s="1">
        <f t="shared" si="8"/>
        <v>1.1580756013745703</v>
      </c>
      <c r="E74" s="1">
        <f t="shared" si="9"/>
        <v>2.7727791008363121</v>
      </c>
      <c r="F74" s="1">
        <f t="shared" si="10"/>
        <v>0.4309737961477923</v>
      </c>
      <c r="G74" s="1">
        <f t="shared" si="11"/>
        <v>6.4337533409698366</v>
      </c>
    </row>
    <row r="75" spans="1:7" x14ac:dyDescent="0.25">
      <c r="A75" s="2" t="s">
        <v>75</v>
      </c>
      <c r="B75" s="2">
        <v>0.98099999999999998</v>
      </c>
      <c r="C75" s="2">
        <v>0.93</v>
      </c>
      <c r="D75" s="1">
        <f t="shared" si="8"/>
        <v>1.0548387096774192</v>
      </c>
      <c r="E75" s="1">
        <f t="shared" si="9"/>
        <v>2.8661692256495765</v>
      </c>
      <c r="F75" s="1">
        <f t="shared" si="10"/>
        <v>0.45580417479156599</v>
      </c>
      <c r="G75" s="1">
        <f t="shared" si="11"/>
        <v>6.2881592231142749</v>
      </c>
    </row>
    <row r="76" spans="1:7" x14ac:dyDescent="0.25">
      <c r="A76" s="2" t="s">
        <v>75</v>
      </c>
      <c r="B76" s="2">
        <v>0.95</v>
      </c>
      <c r="C76" s="2">
        <v>0.63500000000000001</v>
      </c>
      <c r="D76" s="1">
        <f t="shared" si="8"/>
        <v>1.4960629921259843</v>
      </c>
      <c r="E76" s="1">
        <f t="shared" si="9"/>
        <v>1.8951657682780425</v>
      </c>
      <c r="F76" s="1">
        <f t="shared" si="10"/>
        <v>0.23382438879186612</v>
      </c>
      <c r="G76" s="1">
        <f t="shared" si="11"/>
        <v>8.1050816729172954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ht="14.25" customHeight="1" x14ac:dyDescent="0.25">
      <c r="F79" s="1"/>
      <c r="G79" s="1"/>
    </row>
    <row r="80" spans="1:7" ht="14.25" customHeight="1" x14ac:dyDescent="0.25">
      <c r="F80" s="1"/>
      <c r="G80" s="1"/>
    </row>
    <row r="81" spans="4:7" ht="14.25" customHeight="1" x14ac:dyDescent="0.25">
      <c r="F81" s="1"/>
      <c r="G81" s="1"/>
    </row>
    <row r="82" spans="4:7" x14ac:dyDescent="0.25">
      <c r="F82" s="1"/>
      <c r="G82" s="1"/>
    </row>
    <row r="83" spans="4:7" x14ac:dyDescent="0.25">
      <c r="F83" s="1"/>
      <c r="G83" s="1"/>
    </row>
    <row r="84" spans="4:7" x14ac:dyDescent="0.25">
      <c r="F84" s="1"/>
      <c r="G84" s="1"/>
    </row>
    <row r="85" spans="4:7" x14ac:dyDescent="0.25">
      <c r="F85" s="1"/>
      <c r="G85" s="1"/>
    </row>
    <row r="86" spans="4:7" s="2" customFormat="1" x14ac:dyDescent="0.25">
      <c r="D86" s="1"/>
      <c r="E86" s="1"/>
      <c r="F86" s="1"/>
      <c r="G86" s="1"/>
    </row>
    <row r="87" spans="4:7" s="2" customFormat="1" x14ac:dyDescent="0.25">
      <c r="D87" s="1"/>
      <c r="E87" s="1"/>
      <c r="F87" s="1"/>
      <c r="G87" s="1"/>
    </row>
    <row r="88" spans="4:7" s="2" customFormat="1" x14ac:dyDescent="0.25">
      <c r="D88" s="1"/>
      <c r="E88" s="1"/>
      <c r="F88" s="1"/>
      <c r="G88" s="1"/>
    </row>
    <row r="89" spans="4:7" s="2" customFormat="1" x14ac:dyDescent="0.25">
      <c r="D89" s="1"/>
      <c r="E89" s="1"/>
      <c r="F89" s="1"/>
      <c r="G89" s="1"/>
    </row>
    <row r="90" spans="4:7" s="2" customFormat="1" x14ac:dyDescent="0.25">
      <c r="D90" s="1"/>
      <c r="E90" s="1"/>
      <c r="F90" s="1"/>
      <c r="G90" s="1"/>
    </row>
    <row r="91" spans="4:7" s="2" customFormat="1" x14ac:dyDescent="0.25">
      <c r="D91" s="1"/>
      <c r="E91" s="1"/>
      <c r="F91" s="1"/>
      <c r="G91" s="1"/>
    </row>
    <row r="92" spans="4:7" s="2" customFormat="1" x14ac:dyDescent="0.25">
      <c r="D92" s="1"/>
      <c r="E92" s="1"/>
      <c r="F92" s="1"/>
      <c r="G92" s="1"/>
    </row>
    <row r="93" spans="4:7" s="2" customFormat="1" x14ac:dyDescent="0.25">
      <c r="D93" s="1"/>
      <c r="E93" s="1"/>
      <c r="F93" s="1"/>
      <c r="G93" s="1"/>
    </row>
    <row r="94" spans="4:7" s="2" customFormat="1" x14ac:dyDescent="0.25">
      <c r="D94" s="1"/>
      <c r="E94" s="1"/>
      <c r="F94" s="1"/>
      <c r="G94" s="1"/>
    </row>
    <row r="95" spans="4:7" s="2" customFormat="1" x14ac:dyDescent="0.25">
      <c r="D95" s="1"/>
      <c r="E95" s="1"/>
      <c r="F95" s="1"/>
      <c r="G95" s="1"/>
    </row>
    <row r="96" spans="4:7" s="2" customFormat="1" x14ac:dyDescent="0.25">
      <c r="D96" s="1"/>
      <c r="E96" s="1"/>
      <c r="F96" s="1"/>
      <c r="G96" s="1"/>
    </row>
    <row r="97" spans="1:7" s="2" customFormat="1" x14ac:dyDescent="0.25">
      <c r="D97" s="1"/>
      <c r="E97" s="1"/>
      <c r="F97" s="1"/>
      <c r="G97" s="1"/>
    </row>
    <row r="98" spans="1:7" s="2" customFormat="1" x14ac:dyDescent="0.25">
      <c r="D98" s="1"/>
      <c r="E98" s="1"/>
      <c r="F98" s="1"/>
      <c r="G98" s="1"/>
    </row>
    <row r="99" spans="1:7" s="2" customFormat="1" x14ac:dyDescent="0.25">
      <c r="D99" s="1"/>
      <c r="E99" s="1"/>
      <c r="F99" s="1"/>
      <c r="G99" s="1"/>
    </row>
    <row r="100" spans="1:7" s="2" customFormat="1" x14ac:dyDescent="0.25">
      <c r="D100" s="1"/>
      <c r="E100" s="1"/>
      <c r="F100" s="1"/>
      <c r="G100" s="1"/>
    </row>
    <row r="101" spans="1:7" s="2" customFormat="1" x14ac:dyDescent="0.25">
      <c r="D101" s="1"/>
      <c r="E101" s="1"/>
      <c r="F101" s="1"/>
      <c r="G101" s="1"/>
    </row>
    <row r="102" spans="1:7" x14ac:dyDescent="0.25">
      <c r="F102" s="1"/>
      <c r="G102" s="1"/>
    </row>
    <row r="103" spans="1:7" x14ac:dyDescent="0.25">
      <c r="F103" s="1"/>
      <c r="G103" s="1"/>
    </row>
    <row r="104" spans="1:7" x14ac:dyDescent="0.25">
      <c r="F104" s="1"/>
      <c r="G104" s="1"/>
    </row>
    <row r="105" spans="1:7" x14ac:dyDescent="0.25">
      <c r="A105" s="2" t="s">
        <v>7</v>
      </c>
      <c r="B105" s="2">
        <f t="shared" ref="B105:G105" si="12">COUNT(B1:B103)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AVERAGE(B2:B103)</f>
        <v>0.95943999999999996</v>
      </c>
      <c r="C106" s="2">
        <f t="shared" si="13"/>
        <v>0.79907333333333341</v>
      </c>
      <c r="D106" s="2">
        <f t="shared" si="13"/>
        <v>1.2076861983635099</v>
      </c>
      <c r="E106" s="2">
        <f t="shared" si="13"/>
        <v>2.4459137896535945</v>
      </c>
      <c r="F106" s="2">
        <f t="shared" si="13"/>
        <v>0.36420586268942079</v>
      </c>
      <c r="G106" s="2">
        <f t="shared" si="13"/>
        <v>7.112339520773606</v>
      </c>
    </row>
    <row r="107" spans="1:7" x14ac:dyDescent="0.25">
      <c r="A107" s="2" t="s">
        <v>9</v>
      </c>
      <c r="B107" s="2">
        <f t="shared" ref="B107:G107" si="14">_xlfn.STDEV.S(B2:B103)</f>
        <v>0.16071758342390957</v>
      </c>
      <c r="C107" s="2">
        <f t="shared" si="14"/>
        <v>0.11344041456931296</v>
      </c>
      <c r="D107" s="2">
        <f t="shared" si="14"/>
        <v>0.16108727430865463</v>
      </c>
      <c r="E107" s="2">
        <f t="shared" si="14"/>
        <v>0.69208049207873512</v>
      </c>
      <c r="F107" s="2">
        <f t="shared" si="14"/>
        <v>0.15386388840802334</v>
      </c>
      <c r="G107" s="2">
        <f t="shared" si="14"/>
        <v>1.0357583037370539</v>
      </c>
    </row>
    <row r="108" spans="1:7" x14ac:dyDescent="0.25">
      <c r="F108" s="1"/>
      <c r="G108" s="1"/>
    </row>
    <row r="109" spans="1:7" x14ac:dyDescent="0.25">
      <c r="F109" s="1"/>
      <c r="G109" s="1"/>
    </row>
    <row r="110" spans="1:7" x14ac:dyDescent="0.25">
      <c r="F110" s="1"/>
      <c r="G110" s="1"/>
    </row>
    <row r="111" spans="1:7" x14ac:dyDescent="0.25">
      <c r="F111" s="1"/>
      <c r="G111" s="1"/>
    </row>
    <row r="112" spans="1:7" x14ac:dyDescent="0.25">
      <c r="F112" s="1"/>
      <c r="G112" s="1"/>
    </row>
    <row r="113" spans="4:7" x14ac:dyDescent="0.25">
      <c r="F113" s="1"/>
      <c r="G113" s="1"/>
    </row>
    <row r="114" spans="4:7" x14ac:dyDescent="0.25">
      <c r="F114" s="1"/>
      <c r="G114" s="1"/>
    </row>
    <row r="118" spans="4:7" s="2" customFormat="1" x14ac:dyDescent="0.25"/>
    <row r="119" spans="4:7" s="2" customFormat="1" x14ac:dyDescent="0.25"/>
    <row r="120" spans="4:7" s="2" customFormat="1" x14ac:dyDescent="0.25"/>
    <row r="121" spans="4:7" s="2" customFormat="1" x14ac:dyDescent="0.25">
      <c r="D121" s="1"/>
      <c r="E121" s="1"/>
    </row>
    <row r="122" spans="4:7" s="2" customFormat="1" x14ac:dyDescent="0.25">
      <c r="D122" s="1"/>
      <c r="E122" s="1"/>
    </row>
    <row r="123" spans="4:7" s="2" customFormat="1" x14ac:dyDescent="0.25">
      <c r="D123" s="1"/>
      <c r="E123" s="1"/>
    </row>
    <row r="124" spans="4:7" s="2" customFormat="1" x14ac:dyDescent="0.25">
      <c r="D124" s="1"/>
      <c r="E124" s="1"/>
    </row>
    <row r="125" spans="4:7" s="2" customFormat="1" x14ac:dyDescent="0.25">
      <c r="D125" s="1"/>
      <c r="E125" s="1"/>
    </row>
    <row r="126" spans="4:7" s="2" customFormat="1" x14ac:dyDescent="0.25">
      <c r="D126" s="1"/>
      <c r="E126" s="1"/>
    </row>
    <row r="127" spans="4:7" s="2" customFormat="1" x14ac:dyDescent="0.25">
      <c r="D127" s="1"/>
      <c r="E127" s="1"/>
    </row>
    <row r="128" spans="4:7" s="2" customFormat="1" x14ac:dyDescent="0.25">
      <c r="D128" s="1"/>
      <c r="E128" s="1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  <row r="133" spans="4:5" s="2" customFormat="1" x14ac:dyDescent="0.25">
      <c r="D133" s="1"/>
      <c r="E133" s="1"/>
    </row>
    <row r="134" spans="4:5" s="2" customFormat="1" x14ac:dyDescent="0.25">
      <c r="D134" s="1"/>
      <c r="E134" s="1"/>
    </row>
    <row r="135" spans="4:5" s="2" customFormat="1" x14ac:dyDescent="0.25">
      <c r="D135" s="1"/>
      <c r="E135" s="1"/>
    </row>
    <row r="136" spans="4:5" s="2" customFormat="1" x14ac:dyDescent="0.25">
      <c r="D136" s="1"/>
      <c r="E136" s="1"/>
    </row>
    <row r="137" spans="4:5" s="2" customFormat="1" x14ac:dyDescent="0.25">
      <c r="D137" s="1"/>
      <c r="E137" s="1"/>
    </row>
    <row r="138" spans="4:5" s="2" customFormat="1" x14ac:dyDescent="0.25">
      <c r="D138" s="1"/>
      <c r="E138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3"/>
  <sheetViews>
    <sheetView workbookViewId="0">
      <pane ySplit="1" topLeftCell="A77" activePane="bottomLeft" state="frozen"/>
      <selection pane="bottomLeft" activeCell="I121" sqref="I121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76</v>
      </c>
      <c r="B2" s="2">
        <v>1.4079999999999999</v>
      </c>
      <c r="C2" s="2">
        <f>(0.605+1.088)/2</f>
        <v>0.84650000000000003</v>
      </c>
      <c r="D2" s="1">
        <f t="shared" ref="D2:D33" si="0">B2/C2</f>
        <v>1.6633195510927345</v>
      </c>
      <c r="E2" s="1">
        <f t="shared" ref="E2:E33" si="1">((4*PI()*(C2/2)^2)+((PI()*C2)*(B2-C2)))</f>
        <v>3.7443763192193744</v>
      </c>
      <c r="F2" s="1">
        <f t="shared" ref="F2:F33" si="2">(((4/3)*PI()*(C2/2)^3)+(PI()*((C2/2)^2)*(B2-C2)))</f>
        <v>0.63360399839461101</v>
      </c>
      <c r="G2" s="1">
        <f t="shared" ref="G2:G33" si="3">E2/F2</f>
        <v>5.909647553845395</v>
      </c>
    </row>
    <row r="3" spans="1:15" x14ac:dyDescent="0.25">
      <c r="A3" s="2" t="s">
        <v>76</v>
      </c>
      <c r="B3" s="2">
        <v>2.2189999999999999</v>
      </c>
      <c r="C3" s="2">
        <v>1.0309999999999999</v>
      </c>
      <c r="D3" s="1">
        <f t="shared" si="0"/>
        <v>2.1522793404461686</v>
      </c>
      <c r="E3" s="1">
        <f t="shared" si="1"/>
        <v>7.187301115363538</v>
      </c>
      <c r="F3" s="1">
        <f t="shared" si="2"/>
        <v>1.5656175647198944</v>
      </c>
      <c r="G3" s="1">
        <f t="shared" si="3"/>
        <v>4.5907131328393227</v>
      </c>
    </row>
    <row r="4" spans="1:15" x14ac:dyDescent="0.25">
      <c r="A4" s="2" t="s">
        <v>76</v>
      </c>
      <c r="B4" s="2">
        <v>1.4119999999999999</v>
      </c>
      <c r="C4" s="2">
        <f>(0.88+1.127)/2</f>
        <v>1.0035000000000001</v>
      </c>
      <c r="D4" s="1">
        <f t="shared" si="0"/>
        <v>1.407075236671649</v>
      </c>
      <c r="E4" s="1">
        <f t="shared" si="1"/>
        <v>4.4514545777628287</v>
      </c>
      <c r="F4" s="1">
        <f t="shared" si="2"/>
        <v>0.85220075347305868</v>
      </c>
      <c r="G4" s="1">
        <f t="shared" si="3"/>
        <v>5.2234811570177238</v>
      </c>
    </row>
    <row r="5" spans="1:15" x14ac:dyDescent="0.25">
      <c r="A5" s="2" t="s">
        <v>76</v>
      </c>
      <c r="B5" s="2">
        <v>1.579</v>
      </c>
      <c r="C5" s="2">
        <v>1.0229999999999999</v>
      </c>
      <c r="D5" s="1">
        <f t="shared" si="0"/>
        <v>1.5434995112414469</v>
      </c>
      <c r="E5" s="1">
        <f t="shared" si="1"/>
        <v>5.0746680204187031</v>
      </c>
      <c r="F5" s="1">
        <f t="shared" si="2"/>
        <v>1.017564139723204</v>
      </c>
      <c r="G5" s="1">
        <f t="shared" si="3"/>
        <v>4.9870743497300376</v>
      </c>
    </row>
    <row r="6" spans="1:15" x14ac:dyDescent="0.25">
      <c r="A6" s="2" t="s">
        <v>76</v>
      </c>
      <c r="B6" s="2">
        <v>1.139</v>
      </c>
      <c r="C6" s="2">
        <f>(0.631+0.894)/2</f>
        <v>0.76249999999999996</v>
      </c>
      <c r="D6" s="1">
        <f t="shared" si="0"/>
        <v>1.4937704918032788</v>
      </c>
      <c r="E6" s="1">
        <f t="shared" si="1"/>
        <v>2.7284339497345651</v>
      </c>
      <c r="F6" s="1">
        <f t="shared" si="2"/>
        <v>0.4040462239297945</v>
      </c>
      <c r="G6" s="1">
        <f t="shared" si="3"/>
        <v>6.7527767570688821</v>
      </c>
    </row>
    <row r="7" spans="1:15" x14ac:dyDescent="0.25">
      <c r="A7" s="2" t="s">
        <v>76</v>
      </c>
      <c r="B7" s="2">
        <v>1.427</v>
      </c>
      <c r="C7" s="2">
        <v>0.96799999999999997</v>
      </c>
      <c r="D7" s="1">
        <f t="shared" si="0"/>
        <v>1.4741735537190084</v>
      </c>
      <c r="E7" s="1">
        <f t="shared" si="1"/>
        <v>4.3395950297391108</v>
      </c>
      <c r="F7" s="1">
        <f t="shared" si="2"/>
        <v>0.81271968154945406</v>
      </c>
      <c r="G7" s="1">
        <f t="shared" si="3"/>
        <v>5.3395963310075762</v>
      </c>
    </row>
    <row r="8" spans="1:15" x14ac:dyDescent="0.25">
      <c r="A8" s="2" t="s">
        <v>76</v>
      </c>
      <c r="B8" s="2">
        <v>1.1240000000000001</v>
      </c>
      <c r="C8" s="2">
        <v>0.96899999999999997</v>
      </c>
      <c r="D8" s="1">
        <f t="shared" si="0"/>
        <v>1.1599587203302375</v>
      </c>
      <c r="E8" s="1">
        <f t="shared" si="1"/>
        <v>3.4216844882132449</v>
      </c>
      <c r="F8" s="1">
        <f t="shared" si="2"/>
        <v>0.59070405416636695</v>
      </c>
      <c r="G8" s="1">
        <f t="shared" si="3"/>
        <v>5.792552910513046</v>
      </c>
    </row>
    <row r="9" spans="1:15" x14ac:dyDescent="0.25">
      <c r="A9" s="2" t="s">
        <v>76</v>
      </c>
      <c r="B9" s="2">
        <v>2.0529999999999999</v>
      </c>
      <c r="C9" s="2">
        <f>(0.539+1.044)/2</f>
        <v>0.79150000000000009</v>
      </c>
      <c r="D9" s="1">
        <f t="shared" si="0"/>
        <v>2.5938092229943144</v>
      </c>
      <c r="E9" s="1">
        <f t="shared" si="1"/>
        <v>5.1049294116544086</v>
      </c>
      <c r="F9" s="1">
        <f t="shared" si="2"/>
        <v>0.88032395155053833</v>
      </c>
      <c r="G9" s="1">
        <f t="shared" si="3"/>
        <v>5.7989214114451375</v>
      </c>
    </row>
    <row r="10" spans="1:15" x14ac:dyDescent="0.25">
      <c r="A10" s="2" t="s">
        <v>76</v>
      </c>
      <c r="B10" s="2">
        <v>2.5150000000000001</v>
      </c>
      <c r="C10" s="2">
        <v>1.081</v>
      </c>
      <c r="D10" s="1">
        <f t="shared" si="0"/>
        <v>2.326549491211841</v>
      </c>
      <c r="E10" s="1">
        <f t="shared" si="1"/>
        <v>8.5410950712043743</v>
      </c>
      <c r="F10" s="1">
        <f t="shared" si="2"/>
        <v>1.9775221756801376</v>
      </c>
      <c r="G10" s="1">
        <f t="shared" si="3"/>
        <v>4.3190894020021799</v>
      </c>
    </row>
    <row r="11" spans="1:15" x14ac:dyDescent="0.25">
      <c r="A11" s="2" t="s">
        <v>76</v>
      </c>
      <c r="B11" s="2">
        <v>2.0049999999999999</v>
      </c>
      <c r="C11" s="2">
        <v>1.0649999999999999</v>
      </c>
      <c r="D11" s="1">
        <f t="shared" si="0"/>
        <v>1.8826291079812207</v>
      </c>
      <c r="E11" s="1">
        <f t="shared" si="1"/>
        <v>6.7083213330266238</v>
      </c>
      <c r="F11" s="1">
        <f t="shared" si="2"/>
        <v>1.4698500826011265</v>
      </c>
      <c r="G11" s="1">
        <f t="shared" si="3"/>
        <v>4.563949352681747</v>
      </c>
    </row>
    <row r="12" spans="1:15" x14ac:dyDescent="0.25">
      <c r="A12" s="2" t="s">
        <v>76</v>
      </c>
      <c r="B12" s="2">
        <v>1.659</v>
      </c>
      <c r="C12" s="2">
        <v>0.995</v>
      </c>
      <c r="D12" s="1">
        <f t="shared" si="0"/>
        <v>1.6673366834170855</v>
      </c>
      <c r="E12" s="1">
        <f t="shared" si="1"/>
        <v>5.1858427012439403</v>
      </c>
      <c r="F12" s="1">
        <f t="shared" si="2"/>
        <v>1.0320863727231062</v>
      </c>
      <c r="G12" s="1">
        <f t="shared" si="3"/>
        <v>5.0246208440494797</v>
      </c>
    </row>
    <row r="13" spans="1:15" x14ac:dyDescent="0.25">
      <c r="A13" s="2" t="s">
        <v>76</v>
      </c>
      <c r="B13" s="2">
        <v>1.3029999999999999</v>
      </c>
      <c r="C13" s="2">
        <f>(0.588+1.087)/2</f>
        <v>0.83749999999999991</v>
      </c>
      <c r="D13" s="1">
        <f t="shared" si="0"/>
        <v>1.5558208955223882</v>
      </c>
      <c r="E13" s="1">
        <f t="shared" si="1"/>
        <v>3.4283022531380309</v>
      </c>
      <c r="F13" s="1">
        <f t="shared" si="2"/>
        <v>0.5640125630151589</v>
      </c>
      <c r="G13" s="1">
        <f t="shared" si="3"/>
        <v>6.0784146984433196</v>
      </c>
    </row>
    <row r="14" spans="1:15" x14ac:dyDescent="0.25">
      <c r="A14" s="2" t="s">
        <v>76</v>
      </c>
      <c r="B14" s="2">
        <v>2.2949999999999999</v>
      </c>
      <c r="C14" s="2">
        <v>1.004</v>
      </c>
      <c r="D14" s="1">
        <f t="shared" si="0"/>
        <v>2.2858565737051793</v>
      </c>
      <c r="E14" s="1">
        <f t="shared" si="1"/>
        <v>7.2387949605485291</v>
      </c>
      <c r="F14" s="1">
        <f t="shared" si="2"/>
        <v>1.5519839715191666</v>
      </c>
      <c r="G14" s="1">
        <f t="shared" si="3"/>
        <v>4.6642201810001955</v>
      </c>
    </row>
    <row r="15" spans="1:15" x14ac:dyDescent="0.25">
      <c r="A15" s="2" t="s">
        <v>76</v>
      </c>
      <c r="B15" s="2">
        <v>1.7470000000000001</v>
      </c>
      <c r="C15" s="2">
        <f>(0.716+1.049)/2</f>
        <v>0.88249999999999995</v>
      </c>
      <c r="D15" s="1">
        <f t="shared" si="0"/>
        <v>1.9796033994334279</v>
      </c>
      <c r="E15" s="1">
        <f t="shared" si="1"/>
        <v>4.8434797878373583</v>
      </c>
      <c r="F15" s="1">
        <f t="shared" si="2"/>
        <v>0.88865892116450351</v>
      </c>
      <c r="G15" s="1">
        <f t="shared" si="3"/>
        <v>5.4503248349664188</v>
      </c>
    </row>
    <row r="16" spans="1:15" x14ac:dyDescent="0.25">
      <c r="A16" s="2" t="s">
        <v>76</v>
      </c>
      <c r="B16" s="2">
        <v>1.4430000000000001</v>
      </c>
      <c r="C16" s="2">
        <v>1.0900000000000001</v>
      </c>
      <c r="D16" s="1">
        <f t="shared" si="0"/>
        <v>1.3238532110091743</v>
      </c>
      <c r="E16" s="1">
        <f t="shared" si="1"/>
        <v>4.9413168370517786</v>
      </c>
      <c r="F16" s="1">
        <f t="shared" si="2"/>
        <v>1.007471038714465</v>
      </c>
      <c r="G16" s="1">
        <f t="shared" si="3"/>
        <v>4.9046738289935448</v>
      </c>
    </row>
    <row r="17" spans="1:7" x14ac:dyDescent="0.25">
      <c r="A17" s="2" t="s">
        <v>76</v>
      </c>
      <c r="B17" s="2">
        <v>1.482</v>
      </c>
      <c r="C17" s="2">
        <v>0.90800000000000003</v>
      </c>
      <c r="D17" s="1">
        <f t="shared" si="0"/>
        <v>1.63215859030837</v>
      </c>
      <c r="E17" s="1">
        <f t="shared" si="1"/>
        <v>4.2275030038590264</v>
      </c>
      <c r="F17" s="1">
        <f t="shared" si="2"/>
        <v>0.76365667509610535</v>
      </c>
      <c r="G17" s="1">
        <f t="shared" si="3"/>
        <v>5.5358685934710126</v>
      </c>
    </row>
    <row r="18" spans="1:7" x14ac:dyDescent="0.25">
      <c r="A18" s="2" t="s">
        <v>76</v>
      </c>
      <c r="B18" s="2">
        <v>1.3440000000000001</v>
      </c>
      <c r="C18" s="2">
        <v>1.0249999999999999</v>
      </c>
      <c r="D18" s="1">
        <f t="shared" si="0"/>
        <v>1.3112195121951222</v>
      </c>
      <c r="E18" s="1">
        <f t="shared" si="1"/>
        <v>4.3278580395852995</v>
      </c>
      <c r="F18" s="1">
        <f t="shared" si="2"/>
        <v>0.82708431629208956</v>
      </c>
      <c r="G18" s="1">
        <f t="shared" si="3"/>
        <v>5.2326684889728847</v>
      </c>
    </row>
    <row r="19" spans="1:7" x14ac:dyDescent="0.25">
      <c r="A19" s="2" t="s">
        <v>76</v>
      </c>
      <c r="B19" s="2">
        <v>1.4370000000000001</v>
      </c>
      <c r="C19" s="2">
        <v>0.80500000000000005</v>
      </c>
      <c r="D19" s="1">
        <f t="shared" si="0"/>
        <v>1.7850931677018633</v>
      </c>
      <c r="E19" s="1">
        <f t="shared" si="1"/>
        <v>3.6341472577828693</v>
      </c>
      <c r="F19" s="1">
        <f t="shared" si="2"/>
        <v>0.59480183426457467</v>
      </c>
      <c r="G19" s="1">
        <f t="shared" si="3"/>
        <v>6.1098454114153906</v>
      </c>
    </row>
    <row r="20" spans="1:7" x14ac:dyDescent="0.25">
      <c r="A20" s="2" t="s">
        <v>76</v>
      </c>
      <c r="B20" s="2">
        <v>1.738</v>
      </c>
      <c r="C20" s="2">
        <v>1.095</v>
      </c>
      <c r="D20" s="1">
        <f t="shared" si="0"/>
        <v>1.5872146118721462</v>
      </c>
      <c r="E20" s="1">
        <f t="shared" si="1"/>
        <v>5.978796394973271</v>
      </c>
      <c r="F20" s="1">
        <f t="shared" si="2"/>
        <v>1.2929706211272496</v>
      </c>
      <c r="G20" s="1">
        <f t="shared" si="3"/>
        <v>4.6240775291249712</v>
      </c>
    </row>
    <row r="21" spans="1:7" x14ac:dyDescent="0.25">
      <c r="A21" s="2" t="s">
        <v>76</v>
      </c>
      <c r="B21" s="2">
        <v>2.1539999999999999</v>
      </c>
      <c r="C21" s="2">
        <v>1.0880000000000001</v>
      </c>
      <c r="D21" s="1">
        <f t="shared" si="0"/>
        <v>1.9797794117647056</v>
      </c>
      <c r="E21" s="1">
        <f t="shared" si="1"/>
        <v>7.3624857465056674</v>
      </c>
      <c r="F21" s="1">
        <f t="shared" si="2"/>
        <v>1.6654211645416646</v>
      </c>
      <c r="G21" s="1">
        <f t="shared" si="3"/>
        <v>4.4207951137284089</v>
      </c>
    </row>
    <row r="22" spans="1:7" x14ac:dyDescent="0.25">
      <c r="A22" s="2" t="s">
        <v>76</v>
      </c>
      <c r="B22" s="2">
        <v>1.3620000000000001</v>
      </c>
      <c r="C22" s="2">
        <v>0.98499999999999999</v>
      </c>
      <c r="D22" s="1">
        <f t="shared" si="0"/>
        <v>1.3827411167512691</v>
      </c>
      <c r="E22" s="1">
        <f t="shared" si="1"/>
        <v>4.2146664562764586</v>
      </c>
      <c r="F22" s="1">
        <f t="shared" si="2"/>
        <v>0.78766736849605978</v>
      </c>
      <c r="G22" s="1">
        <f t="shared" si="3"/>
        <v>5.3508201873638264</v>
      </c>
    </row>
    <row r="23" spans="1:7" x14ac:dyDescent="0.25">
      <c r="A23" s="2" t="s">
        <v>76</v>
      </c>
      <c r="B23" s="2">
        <v>1.3420000000000001</v>
      </c>
      <c r="C23" s="2">
        <f>(0.575+1.08)/2</f>
        <v>0.82750000000000001</v>
      </c>
      <c r="D23" s="1">
        <f t="shared" si="0"/>
        <v>1.6217522658610273</v>
      </c>
      <c r="E23" s="1">
        <f t="shared" si="1"/>
        <v>3.4887543497747338</v>
      </c>
      <c r="F23" s="1">
        <f t="shared" si="2"/>
        <v>0.57339115138268992</v>
      </c>
      <c r="G23" s="1">
        <f t="shared" si="3"/>
        <v>6.0844230702930506</v>
      </c>
    </row>
    <row r="24" spans="1:7" x14ac:dyDescent="0.25">
      <c r="A24" s="2" t="s">
        <v>76</v>
      </c>
      <c r="B24" s="2">
        <v>1.86</v>
      </c>
      <c r="C24" s="2">
        <v>1.0429999999999999</v>
      </c>
      <c r="D24" s="1">
        <f t="shared" si="0"/>
        <v>1.7833173537871527</v>
      </c>
      <c r="E24" s="1">
        <f t="shared" si="1"/>
        <v>6.0946269161111264</v>
      </c>
      <c r="F24" s="1">
        <f t="shared" si="2"/>
        <v>1.2921294434626889</v>
      </c>
      <c r="G24" s="1">
        <f t="shared" si="3"/>
        <v>4.7167309335344569</v>
      </c>
    </row>
    <row r="25" spans="1:7" x14ac:dyDescent="0.25">
      <c r="A25" s="2" t="s">
        <v>76</v>
      </c>
      <c r="B25" s="2">
        <v>1.4430000000000001</v>
      </c>
      <c r="C25" s="2">
        <v>0.88600000000000001</v>
      </c>
      <c r="D25" s="1">
        <f t="shared" si="0"/>
        <v>1.6286681715575622</v>
      </c>
      <c r="E25" s="1">
        <f t="shared" si="1"/>
        <v>4.0165199244292431</v>
      </c>
      <c r="F25" s="1">
        <f t="shared" si="2"/>
        <v>0.7075759988699214</v>
      </c>
      <c r="G25" s="1">
        <f t="shared" si="3"/>
        <v>5.6764502058352431</v>
      </c>
    </row>
    <row r="26" spans="1:7" x14ac:dyDescent="0.25">
      <c r="A26" s="2" t="s">
        <v>76</v>
      </c>
      <c r="B26" s="2">
        <v>2.5070000000000001</v>
      </c>
      <c r="C26" s="2">
        <v>1.069</v>
      </c>
      <c r="D26" s="1">
        <f t="shared" si="0"/>
        <v>2.3451824134705332</v>
      </c>
      <c r="E26" s="1">
        <f t="shared" si="1"/>
        <v>8.4194149045455351</v>
      </c>
      <c r="F26" s="1">
        <f t="shared" si="2"/>
        <v>1.9302714880551992</v>
      </c>
      <c r="G26" s="1">
        <f t="shared" si="3"/>
        <v>4.3617775824002472</v>
      </c>
    </row>
    <row r="27" spans="1:7" x14ac:dyDescent="0.25">
      <c r="A27" s="2" t="s">
        <v>76</v>
      </c>
      <c r="B27" s="2">
        <v>1.4890000000000001</v>
      </c>
      <c r="C27" s="2">
        <v>1.0609999999999999</v>
      </c>
      <c r="D27" s="1">
        <f t="shared" si="0"/>
        <v>1.403393025447691</v>
      </c>
      <c r="E27" s="1">
        <f t="shared" si="1"/>
        <v>4.9631791803281091</v>
      </c>
      <c r="F27" s="1">
        <f t="shared" si="2"/>
        <v>1.0037927117627934</v>
      </c>
      <c r="G27" s="1">
        <f t="shared" si="3"/>
        <v>4.9444263961750696</v>
      </c>
    </row>
    <row r="28" spans="1:7" x14ac:dyDescent="0.25">
      <c r="A28" s="2" t="s">
        <v>76</v>
      </c>
      <c r="B28" s="2">
        <v>2.0699999999999998</v>
      </c>
      <c r="C28" s="2">
        <v>0.93300000000000005</v>
      </c>
      <c r="D28" s="1">
        <f t="shared" si="0"/>
        <v>2.2186495176848871</v>
      </c>
      <c r="E28" s="1">
        <f t="shared" si="1"/>
        <v>6.0673893078045031</v>
      </c>
      <c r="F28" s="1">
        <f t="shared" si="2"/>
        <v>1.2025939324076615</v>
      </c>
      <c r="G28" s="1">
        <f t="shared" si="3"/>
        <v>5.0452518878564803</v>
      </c>
    </row>
    <row r="29" spans="1:7" x14ac:dyDescent="0.25">
      <c r="A29" s="2" t="s">
        <v>76</v>
      </c>
      <c r="B29" s="2">
        <v>1.325</v>
      </c>
      <c r="C29" s="2">
        <v>1.131</v>
      </c>
      <c r="D29" s="1">
        <f t="shared" si="0"/>
        <v>1.1715296198054819</v>
      </c>
      <c r="E29" s="1">
        <f t="shared" si="1"/>
        <v>4.7079122108533245</v>
      </c>
      <c r="F29" s="1">
        <f t="shared" si="2"/>
        <v>0.95240886368498179</v>
      </c>
      <c r="G29" s="1">
        <f t="shared" si="3"/>
        <v>4.9431629527657472</v>
      </c>
    </row>
    <row r="30" spans="1:7" x14ac:dyDescent="0.25">
      <c r="A30" s="2" t="s">
        <v>76</v>
      </c>
      <c r="B30" s="2">
        <v>1.375</v>
      </c>
      <c r="C30" s="2">
        <v>0.97499999999999998</v>
      </c>
      <c r="D30" s="1">
        <f t="shared" si="0"/>
        <v>1.4102564102564104</v>
      </c>
      <c r="E30" s="1">
        <f t="shared" si="1"/>
        <v>4.2116976512188167</v>
      </c>
      <c r="F30" s="1">
        <f t="shared" si="2"/>
        <v>0.78395008553368406</v>
      </c>
      <c r="G30" s="1">
        <f t="shared" si="3"/>
        <v>5.3724053724053737</v>
      </c>
    </row>
    <row r="31" spans="1:7" x14ac:dyDescent="0.25">
      <c r="A31" s="2" t="s">
        <v>76</v>
      </c>
      <c r="B31" s="2">
        <v>2.0259999999999998</v>
      </c>
      <c r="C31" s="2">
        <v>1.139</v>
      </c>
      <c r="D31" s="1">
        <f t="shared" si="0"/>
        <v>1.7787532923617206</v>
      </c>
      <c r="E31" s="1">
        <f t="shared" si="1"/>
        <v>7.2495831897209566</v>
      </c>
      <c r="F31" s="1">
        <f t="shared" si="2"/>
        <v>1.6774713094365836</v>
      </c>
      <c r="G31" s="1">
        <f t="shared" si="3"/>
        <v>4.3217330448148719</v>
      </c>
    </row>
    <row r="32" spans="1:7" x14ac:dyDescent="0.25">
      <c r="A32" s="2" t="s">
        <v>76</v>
      </c>
      <c r="B32" s="2">
        <v>2.1349999999999998</v>
      </c>
      <c r="C32" s="2">
        <v>1.1000000000000001</v>
      </c>
      <c r="D32" s="1">
        <f t="shared" si="0"/>
        <v>1.9409090909090905</v>
      </c>
      <c r="E32" s="1">
        <f t="shared" si="1"/>
        <v>7.3780303469556294</v>
      </c>
      <c r="F32" s="1">
        <f t="shared" si="2"/>
        <v>1.6805033602521302</v>
      </c>
      <c r="G32" s="1">
        <f t="shared" si="3"/>
        <v>4.3903692914060493</v>
      </c>
    </row>
    <row r="33" spans="1:7" x14ac:dyDescent="0.25">
      <c r="A33" s="2" t="s">
        <v>76</v>
      </c>
      <c r="B33" s="2">
        <v>2.4329999999999998</v>
      </c>
      <c r="C33" s="2">
        <v>1.095</v>
      </c>
      <c r="D33" s="1">
        <f t="shared" si="0"/>
        <v>2.2219178082191782</v>
      </c>
      <c r="E33" s="1">
        <f t="shared" si="1"/>
        <v>8.3696269441714435</v>
      </c>
      <c r="F33" s="1">
        <f t="shared" si="2"/>
        <v>1.947460483970249</v>
      </c>
      <c r="G33" s="1">
        <f t="shared" si="3"/>
        <v>4.2977133621260704</v>
      </c>
    </row>
    <row r="34" spans="1:7" x14ac:dyDescent="0.25">
      <c r="A34" s="2" t="s">
        <v>76</v>
      </c>
      <c r="B34" s="2">
        <v>2.0720000000000001</v>
      </c>
      <c r="C34" s="2">
        <v>0.95599999999999996</v>
      </c>
      <c r="D34" s="1">
        <f t="shared" ref="D34:D65" si="4">B34/C34</f>
        <v>2.1673640167364017</v>
      </c>
      <c r="E34" s="1">
        <f t="shared" ref="E34:E65" si="5">((4*PI()*(C34/2)^2)+((PI()*C34)*(B34-C34)))</f>
        <v>6.2229672591955776</v>
      </c>
      <c r="F34" s="1">
        <f t="shared" ref="F34:F65" si="6">(((4/3)*PI()*(C34/2)^3)+(PI()*((C34/2)^2)*(B34-C34)))</f>
        <v>1.258549076612794</v>
      </c>
      <c r="G34" s="1">
        <f t="shared" ref="G34:G65" si="7">E34/F34</f>
        <v>4.9445566921743005</v>
      </c>
    </row>
    <row r="35" spans="1:7" x14ac:dyDescent="0.25">
      <c r="A35" s="2" t="s">
        <v>76</v>
      </c>
      <c r="B35" s="2">
        <v>1.881</v>
      </c>
      <c r="C35" s="2">
        <v>1.1399999999999999</v>
      </c>
      <c r="D35" s="1">
        <f t="shared" si="4"/>
        <v>1.6500000000000001</v>
      </c>
      <c r="E35" s="1">
        <f t="shared" si="5"/>
        <v>6.7366427907987365</v>
      </c>
      <c r="F35" s="1">
        <f t="shared" si="6"/>
        <v>1.5320758831801369</v>
      </c>
      <c r="G35" s="1">
        <f t="shared" si="7"/>
        <v>4.397068620919387</v>
      </c>
    </row>
    <row r="36" spans="1:7" x14ac:dyDescent="0.25">
      <c r="A36" s="2" t="s">
        <v>76</v>
      </c>
      <c r="B36" s="2">
        <v>1.8520000000000001</v>
      </c>
      <c r="C36" s="2">
        <v>0.89</v>
      </c>
      <c r="D36" s="1">
        <f t="shared" si="4"/>
        <v>2.0808988764044947</v>
      </c>
      <c r="E36" s="1">
        <f t="shared" si="5"/>
        <v>5.1782243390589855</v>
      </c>
      <c r="F36" s="1">
        <f t="shared" si="6"/>
        <v>0.96759446282324557</v>
      </c>
      <c r="G36" s="1">
        <f t="shared" si="7"/>
        <v>5.3516473460895702</v>
      </c>
    </row>
    <row r="37" spans="1:7" x14ac:dyDescent="0.25">
      <c r="A37" s="2" t="s">
        <v>76</v>
      </c>
      <c r="B37" s="2">
        <v>1.5629999999999999</v>
      </c>
      <c r="C37" s="2">
        <v>1.0580000000000001</v>
      </c>
      <c r="D37" s="1">
        <f t="shared" si="4"/>
        <v>1.4773156899810962</v>
      </c>
      <c r="E37" s="1">
        <f t="shared" si="5"/>
        <v>5.1951072579793758</v>
      </c>
      <c r="F37" s="1">
        <f t="shared" si="6"/>
        <v>1.0640602288355221</v>
      </c>
      <c r="G37" s="1">
        <f t="shared" si="7"/>
        <v>4.8823432332065986</v>
      </c>
    </row>
    <row r="38" spans="1:7" x14ac:dyDescent="0.25">
      <c r="A38" s="2" t="s">
        <v>76</v>
      </c>
      <c r="B38" s="2">
        <v>1.5780000000000001</v>
      </c>
      <c r="C38" s="2">
        <f>(0.731+1.018)/2</f>
        <v>0.87450000000000006</v>
      </c>
      <c r="D38" s="1">
        <f t="shared" si="4"/>
        <v>1.804459691252144</v>
      </c>
      <c r="E38" s="1">
        <f t="shared" si="5"/>
        <v>4.3352753398404253</v>
      </c>
      <c r="F38" s="1">
        <f t="shared" si="6"/>
        <v>0.77271492288565691</v>
      </c>
      <c r="G38" s="1">
        <f t="shared" si="7"/>
        <v>5.610445989124428</v>
      </c>
    </row>
    <row r="39" spans="1:7" x14ac:dyDescent="0.25">
      <c r="A39" s="2" t="s">
        <v>76</v>
      </c>
      <c r="B39" s="2">
        <v>2.2949999999999999</v>
      </c>
      <c r="C39" s="2">
        <v>0.90400000000000003</v>
      </c>
      <c r="D39" s="1">
        <f t="shared" si="4"/>
        <v>2.538716814159292</v>
      </c>
      <c r="E39" s="1">
        <f t="shared" si="5"/>
        <v>6.517799446549672</v>
      </c>
      <c r="F39" s="1">
        <f t="shared" si="6"/>
        <v>1.2796149046765246</v>
      </c>
      <c r="G39" s="1">
        <f t="shared" si="7"/>
        <v>5.0935632452619126</v>
      </c>
    </row>
    <row r="40" spans="1:7" x14ac:dyDescent="0.25">
      <c r="A40" s="2" t="s">
        <v>76</v>
      </c>
      <c r="B40" s="2">
        <v>2.19</v>
      </c>
      <c r="C40" s="2">
        <v>1.0429999999999999</v>
      </c>
      <c r="D40" s="1">
        <f t="shared" si="4"/>
        <v>2.0997123681687442</v>
      </c>
      <c r="E40" s="1">
        <f t="shared" si="5"/>
        <v>7.1759316915501969</v>
      </c>
      <c r="F40" s="1">
        <f t="shared" si="6"/>
        <v>1.5740796636584262</v>
      </c>
      <c r="G40" s="1">
        <f t="shared" si="7"/>
        <v>4.558811003804041</v>
      </c>
    </row>
    <row r="41" spans="1:7" x14ac:dyDescent="0.25">
      <c r="A41" s="2" t="s">
        <v>76</v>
      </c>
      <c r="B41" s="2">
        <v>1.633</v>
      </c>
      <c r="C41" s="2">
        <v>0.92100000000000004</v>
      </c>
      <c r="D41" s="1">
        <f t="shared" si="4"/>
        <v>1.773072747014115</v>
      </c>
      <c r="E41" s="1">
        <f t="shared" si="5"/>
        <v>4.7249333598504739</v>
      </c>
      <c r="F41" s="1">
        <f t="shared" si="6"/>
        <v>0.88339038058541819</v>
      </c>
      <c r="G41" s="1">
        <f t="shared" si="7"/>
        <v>5.3486357375991407</v>
      </c>
    </row>
    <row r="42" spans="1:7" x14ac:dyDescent="0.25">
      <c r="A42" s="2" t="s">
        <v>76</v>
      </c>
      <c r="B42" s="2">
        <v>1.3360000000000001</v>
      </c>
      <c r="C42" s="2">
        <v>0.96699999999999997</v>
      </c>
      <c r="D42" s="1">
        <f t="shared" si="4"/>
        <v>1.3815925542916236</v>
      </c>
      <c r="E42" s="1">
        <f t="shared" si="5"/>
        <v>4.0586612482844968</v>
      </c>
      <c r="F42" s="1">
        <f t="shared" si="6"/>
        <v>0.74445421805040302</v>
      </c>
      <c r="G42" s="1">
        <f t="shared" si="7"/>
        <v>5.4518614440971662</v>
      </c>
    </row>
    <row r="43" spans="1:7" x14ac:dyDescent="0.25">
      <c r="A43" s="2" t="s">
        <v>76</v>
      </c>
      <c r="B43" s="2">
        <v>1.6679999999999999</v>
      </c>
      <c r="C43" s="2">
        <v>0.91500000000000004</v>
      </c>
      <c r="D43" s="1">
        <f t="shared" si="4"/>
        <v>1.8229508196721309</v>
      </c>
      <c r="E43" s="1">
        <f t="shared" si="5"/>
        <v>4.7947615397618142</v>
      </c>
      <c r="F43" s="1">
        <f t="shared" si="6"/>
        <v>0.89624743412863417</v>
      </c>
      <c r="G43" s="1">
        <f t="shared" si="7"/>
        <v>5.3498189865653156</v>
      </c>
    </row>
    <row r="44" spans="1:7" x14ac:dyDescent="0.25">
      <c r="A44" s="2" t="s">
        <v>76</v>
      </c>
      <c r="B44" s="2">
        <v>2.4009999999999998</v>
      </c>
      <c r="C44" s="2">
        <f>(0.547+1.112)/2</f>
        <v>0.82950000000000013</v>
      </c>
      <c r="D44" s="1">
        <f t="shared" si="4"/>
        <v>2.8945147679324887</v>
      </c>
      <c r="E44" s="1">
        <f t="shared" si="5"/>
        <v>6.2568886058727129</v>
      </c>
      <c r="F44" s="1">
        <f t="shared" si="6"/>
        <v>1.14809915555133</v>
      </c>
      <c r="G44" s="1">
        <f t="shared" si="7"/>
        <v>5.449780688034811</v>
      </c>
    </row>
    <row r="45" spans="1:7" x14ac:dyDescent="0.25">
      <c r="A45" s="2" t="s">
        <v>76</v>
      </c>
      <c r="B45" s="2">
        <v>2.048</v>
      </c>
      <c r="C45" s="2">
        <v>1.137</v>
      </c>
      <c r="D45" s="1">
        <f t="shared" si="4"/>
        <v>1.801231310466139</v>
      </c>
      <c r="E45" s="1">
        <f t="shared" si="5"/>
        <v>7.3154372549255058</v>
      </c>
      <c r="F45" s="1">
        <f t="shared" si="6"/>
        <v>1.694599786757953</v>
      </c>
      <c r="G45" s="1">
        <f t="shared" si="7"/>
        <v>4.3169114690620463</v>
      </c>
    </row>
    <row r="46" spans="1:7" x14ac:dyDescent="0.25">
      <c r="A46" s="2" t="s">
        <v>76</v>
      </c>
      <c r="B46" s="2">
        <v>1.292</v>
      </c>
      <c r="C46" s="2">
        <v>1.1559999999999999</v>
      </c>
      <c r="D46" s="1">
        <f t="shared" si="4"/>
        <v>1.1176470588235294</v>
      </c>
      <c r="E46" s="1">
        <f t="shared" si="5"/>
        <v>4.6921319909543424</v>
      </c>
      <c r="F46" s="1">
        <f t="shared" si="6"/>
        <v>0.95159729500758228</v>
      </c>
      <c r="G46" s="1">
        <f t="shared" si="7"/>
        <v>4.9307958477508658</v>
      </c>
    </row>
    <row r="47" spans="1:7" x14ac:dyDescent="0.25">
      <c r="A47" s="2" t="s">
        <v>76</v>
      </c>
      <c r="B47" s="2">
        <v>2.1549999999999998</v>
      </c>
      <c r="C47" s="2">
        <v>1.008</v>
      </c>
      <c r="D47" s="1">
        <f t="shared" si="4"/>
        <v>2.1378968253968251</v>
      </c>
      <c r="E47" s="1">
        <f t="shared" si="5"/>
        <v>6.824293225833892</v>
      </c>
      <c r="F47" s="1">
        <f t="shared" si="6"/>
        <v>1.4515889202800678</v>
      </c>
      <c r="G47" s="1">
        <f t="shared" si="7"/>
        <v>4.7012574500205062</v>
      </c>
    </row>
    <row r="48" spans="1:7" x14ac:dyDescent="0.25">
      <c r="A48" s="2" t="s">
        <v>76</v>
      </c>
      <c r="B48" s="2">
        <v>1.9470000000000001</v>
      </c>
      <c r="C48" s="2">
        <v>1.0249999999999999</v>
      </c>
      <c r="D48" s="1">
        <f t="shared" si="4"/>
        <v>1.8995121951219514</v>
      </c>
      <c r="E48" s="1">
        <f t="shared" si="5"/>
        <v>6.2695979189528099</v>
      </c>
      <c r="F48" s="1">
        <f t="shared" si="6"/>
        <v>1.3246551603800143</v>
      </c>
      <c r="G48" s="1">
        <f t="shared" si="7"/>
        <v>4.7330038084433994</v>
      </c>
    </row>
    <row r="49" spans="1:7" x14ac:dyDescent="0.25">
      <c r="A49" s="2" t="s">
        <v>76</v>
      </c>
      <c r="B49" s="2">
        <v>2.1120000000000001</v>
      </c>
      <c r="C49" s="2">
        <v>1.028</v>
      </c>
      <c r="D49" s="1">
        <f t="shared" si="4"/>
        <v>2.0544747081712065</v>
      </c>
      <c r="E49" s="1">
        <f t="shared" si="5"/>
        <v>6.8208249075443295</v>
      </c>
      <c r="F49" s="1">
        <f t="shared" si="6"/>
        <v>1.4685399656843501</v>
      </c>
      <c r="G49" s="1">
        <f t="shared" si="7"/>
        <v>4.6446300862951162</v>
      </c>
    </row>
    <row r="50" spans="1:7" x14ac:dyDescent="0.25">
      <c r="A50" s="2" t="s">
        <v>76</v>
      </c>
      <c r="B50" s="2">
        <v>2.5230000000000001</v>
      </c>
      <c r="C50" s="2">
        <v>1.044</v>
      </c>
      <c r="D50" s="1">
        <f t="shared" si="4"/>
        <v>2.4166666666666665</v>
      </c>
      <c r="E50" s="1">
        <f t="shared" si="5"/>
        <v>8.2749927486673585</v>
      </c>
      <c r="F50" s="1">
        <f t="shared" si="6"/>
        <v>1.8618733684501558</v>
      </c>
      <c r="G50" s="1">
        <f t="shared" si="7"/>
        <v>4.4444444444444438</v>
      </c>
    </row>
    <row r="51" spans="1:7" x14ac:dyDescent="0.25">
      <c r="A51" s="2" t="s">
        <v>76</v>
      </c>
      <c r="B51" s="2">
        <v>2.1789999999999998</v>
      </c>
      <c r="C51" s="2">
        <v>0.95499999999999996</v>
      </c>
      <c r="D51" s="1">
        <f t="shared" si="4"/>
        <v>2.2816753926701572</v>
      </c>
      <c r="E51" s="1">
        <f t="shared" si="5"/>
        <v>6.5374815245244111</v>
      </c>
      <c r="F51" s="1">
        <f t="shared" si="6"/>
        <v>1.3328006687222722</v>
      </c>
      <c r="G51" s="1">
        <f t="shared" si="7"/>
        <v>4.9050707115804171</v>
      </c>
    </row>
    <row r="52" spans="1:7" x14ac:dyDescent="0.25">
      <c r="A52" s="2" t="s">
        <v>76</v>
      </c>
      <c r="B52" s="2">
        <v>2.0579999999999998</v>
      </c>
      <c r="C52">
        <v>1.0620000000000001</v>
      </c>
      <c r="D52" s="1">
        <f t="shared" si="4"/>
        <v>1.9378531073446326</v>
      </c>
      <c r="E52" s="1">
        <f t="shared" si="5"/>
        <v>6.8662523373152364</v>
      </c>
      <c r="F52" s="1">
        <f t="shared" si="6"/>
        <v>1.509414456962809</v>
      </c>
      <c r="G52" s="1">
        <f t="shared" si="7"/>
        <v>4.5489509562080581</v>
      </c>
    </row>
    <row r="53" spans="1:7" x14ac:dyDescent="0.25">
      <c r="A53" s="2" t="s">
        <v>76</v>
      </c>
      <c r="B53" s="2">
        <v>2.0870000000000002</v>
      </c>
      <c r="C53" s="2">
        <v>0.996</v>
      </c>
      <c r="D53" s="1">
        <f t="shared" si="4"/>
        <v>2.095381526104418</v>
      </c>
      <c r="E53" s="1">
        <f t="shared" si="5"/>
        <v>6.5302778525697311</v>
      </c>
      <c r="F53" s="1">
        <f t="shared" si="6"/>
        <v>1.36736884052885</v>
      </c>
      <c r="G53" s="1">
        <f t="shared" si="7"/>
        <v>4.7757983500955383</v>
      </c>
    </row>
    <row r="54" spans="1:7" x14ac:dyDescent="0.25">
      <c r="A54" s="2" t="s">
        <v>76</v>
      </c>
      <c r="B54" s="2">
        <v>1.671</v>
      </c>
      <c r="C54" s="2">
        <f>(0.714+1.149)/2</f>
        <v>0.93149999999999999</v>
      </c>
      <c r="D54" s="1">
        <f t="shared" si="4"/>
        <v>1.7938808373590982</v>
      </c>
      <c r="E54" s="1">
        <f t="shared" si="5"/>
        <v>4.8900036334443691</v>
      </c>
      <c r="F54" s="1">
        <f t="shared" si="6"/>
        <v>0.92715884532988335</v>
      </c>
      <c r="G54" s="1">
        <f t="shared" si="7"/>
        <v>5.2741810727206131</v>
      </c>
    </row>
    <row r="55" spans="1:7" x14ac:dyDescent="0.25">
      <c r="A55" s="2" t="s">
        <v>76</v>
      </c>
      <c r="B55" s="2">
        <v>2.194</v>
      </c>
      <c r="C55" s="2">
        <v>1.151</v>
      </c>
      <c r="D55" s="1">
        <f t="shared" si="4"/>
        <v>1.9061685490877498</v>
      </c>
      <c r="E55" s="1">
        <f t="shared" si="5"/>
        <v>7.9334450785543833</v>
      </c>
      <c r="F55" s="1">
        <f t="shared" si="6"/>
        <v>1.8836450848942119</v>
      </c>
      <c r="G55" s="1">
        <f t="shared" si="7"/>
        <v>4.2117515354544279</v>
      </c>
    </row>
    <row r="56" spans="1:7" x14ac:dyDescent="0.25">
      <c r="A56" s="2" t="s">
        <v>76</v>
      </c>
      <c r="B56" s="2">
        <v>1.464</v>
      </c>
      <c r="C56" s="2">
        <v>1.1359999999999999</v>
      </c>
      <c r="D56" s="1">
        <f t="shared" si="4"/>
        <v>1.2887323943661972</v>
      </c>
      <c r="E56" s="1">
        <f t="shared" si="5"/>
        <v>5.224795308555799</v>
      </c>
      <c r="F56" s="1">
        <f t="shared" si="6"/>
        <v>1.1000430603376095</v>
      </c>
      <c r="G56" s="1">
        <f t="shared" si="7"/>
        <v>4.7496279890646091</v>
      </c>
    </row>
    <row r="57" spans="1:7" x14ac:dyDescent="0.25">
      <c r="A57" s="2" t="s">
        <v>76</v>
      </c>
      <c r="B57" s="2">
        <v>1.444</v>
      </c>
      <c r="C57" s="2">
        <f>(0.643+0.939)/2</f>
        <v>0.79099999999999993</v>
      </c>
      <c r="D57" s="1">
        <f t="shared" si="4"/>
        <v>1.8255372945638433</v>
      </c>
      <c r="E57" s="1">
        <f t="shared" si="5"/>
        <v>3.5883396953008759</v>
      </c>
      <c r="F57" s="1">
        <f t="shared" si="6"/>
        <v>0.5800260786645185</v>
      </c>
      <c r="G57" s="1">
        <f t="shared" si="7"/>
        <v>6.186514412529263</v>
      </c>
    </row>
    <row r="58" spans="1:7" x14ac:dyDescent="0.25">
      <c r="A58" s="2" t="s">
        <v>76</v>
      </c>
      <c r="B58" s="2">
        <v>1.1819999999999999</v>
      </c>
      <c r="C58" s="2">
        <v>0.78200000000000003</v>
      </c>
      <c r="D58" s="1">
        <f t="shared" si="4"/>
        <v>1.5115089514066495</v>
      </c>
      <c r="E58" s="1">
        <f t="shared" si="5"/>
        <v>2.903849487936732</v>
      </c>
      <c r="F58" s="1">
        <f t="shared" si="6"/>
        <v>0.44250702679088222</v>
      </c>
      <c r="G58" s="1">
        <f t="shared" si="7"/>
        <v>6.5622675169608522</v>
      </c>
    </row>
    <row r="59" spans="1:7" x14ac:dyDescent="0.25">
      <c r="A59" s="2" t="s">
        <v>76</v>
      </c>
      <c r="B59" s="2">
        <v>2.004</v>
      </c>
      <c r="C59" s="2">
        <v>1.06</v>
      </c>
      <c r="D59" s="1">
        <f t="shared" si="4"/>
        <v>1.8905660377358489</v>
      </c>
      <c r="E59" s="1">
        <f t="shared" si="5"/>
        <v>6.6734967784615824</v>
      </c>
      <c r="F59" s="1">
        <f t="shared" si="6"/>
        <v>1.4566693866333278</v>
      </c>
      <c r="G59" s="1">
        <f t="shared" si="7"/>
        <v>4.581339348309811</v>
      </c>
    </row>
    <row r="60" spans="1:7" ht="14.25" customHeight="1" x14ac:dyDescent="0.25">
      <c r="A60" s="2" t="s">
        <v>76</v>
      </c>
      <c r="B60" s="2">
        <v>1.169</v>
      </c>
      <c r="C60" s="2">
        <v>1.1299999999999999</v>
      </c>
      <c r="D60" s="1">
        <f t="shared" si="4"/>
        <v>1.0345132743362833</v>
      </c>
      <c r="E60" s="1">
        <f t="shared" si="5"/>
        <v>4.149949647612508</v>
      </c>
      <c r="F60" s="1">
        <f t="shared" si="6"/>
        <v>0.79461122419330432</v>
      </c>
      <c r="G60" s="1">
        <f t="shared" si="7"/>
        <v>5.2226164459551523</v>
      </c>
    </row>
    <row r="61" spans="1:7" ht="14.25" customHeight="1" x14ac:dyDescent="0.25">
      <c r="A61" s="2" t="s">
        <v>76</v>
      </c>
      <c r="B61" s="2">
        <v>2.113</v>
      </c>
      <c r="C61" s="2">
        <v>1</v>
      </c>
      <c r="D61" s="1">
        <f t="shared" si="4"/>
        <v>2.113</v>
      </c>
      <c r="E61" s="1">
        <f t="shared" si="5"/>
        <v>6.638185277035233</v>
      </c>
      <c r="F61" s="1">
        <f t="shared" si="6"/>
        <v>1.3977469314596589</v>
      </c>
      <c r="G61" s="1">
        <f t="shared" si="7"/>
        <v>4.7492039707810445</v>
      </c>
    </row>
    <row r="62" spans="1:7" ht="14.25" customHeight="1" x14ac:dyDescent="0.25">
      <c r="A62" s="2" t="s">
        <v>76</v>
      </c>
      <c r="B62" s="2">
        <v>1.6870000000000001</v>
      </c>
      <c r="C62" s="2">
        <v>1.1060000000000001</v>
      </c>
      <c r="D62" s="1">
        <f t="shared" si="4"/>
        <v>1.5253164556962024</v>
      </c>
      <c r="E62" s="1">
        <f t="shared" si="5"/>
        <v>5.861652688106215</v>
      </c>
      <c r="F62" s="1">
        <f t="shared" si="6"/>
        <v>1.2665588341184968</v>
      </c>
      <c r="G62" s="1">
        <f t="shared" si="7"/>
        <v>4.6280145305573779</v>
      </c>
    </row>
    <row r="63" spans="1:7" x14ac:dyDescent="0.25">
      <c r="A63" s="2" t="s">
        <v>76</v>
      </c>
      <c r="B63" s="2">
        <v>1.1930000000000001</v>
      </c>
      <c r="C63" s="2">
        <v>0.85799999999999998</v>
      </c>
      <c r="D63" s="1">
        <f t="shared" si="4"/>
        <v>1.3904428904428905</v>
      </c>
      <c r="E63" s="1">
        <f t="shared" si="5"/>
        <v>3.2157153906585907</v>
      </c>
      <c r="F63" s="1">
        <f t="shared" si="6"/>
        <v>0.52441094117830234</v>
      </c>
      <c r="G63" s="1">
        <f t="shared" si="7"/>
        <v>6.1320524385574009</v>
      </c>
    </row>
    <row r="64" spans="1:7" x14ac:dyDescent="0.25">
      <c r="A64" s="2" t="s">
        <v>76</v>
      </c>
      <c r="B64" s="2">
        <v>2.6520000000000001</v>
      </c>
      <c r="C64" s="2">
        <v>1.091</v>
      </c>
      <c r="D64" s="1">
        <f t="shared" si="4"/>
        <v>2.4307974335472045</v>
      </c>
      <c r="E64" s="1">
        <f t="shared" si="5"/>
        <v>9.089670555596264</v>
      </c>
      <c r="F64" s="1">
        <f t="shared" si="6"/>
        <v>2.1392358567530061</v>
      </c>
      <c r="G64" s="1">
        <f t="shared" si="7"/>
        <v>4.2490268321291271</v>
      </c>
    </row>
    <row r="65" spans="1:7" s="2" customFormat="1" x14ac:dyDescent="0.25">
      <c r="A65" s="2" t="s">
        <v>76</v>
      </c>
      <c r="B65" s="2">
        <v>1.1930000000000001</v>
      </c>
      <c r="C65" s="2">
        <v>1.0780000000000001</v>
      </c>
      <c r="D65" s="1">
        <f t="shared" si="4"/>
        <v>1.1066790352504638</v>
      </c>
      <c r="E65" s="1">
        <f t="shared" si="5"/>
        <v>4.0402577985197681</v>
      </c>
      <c r="F65" s="1">
        <f t="shared" si="6"/>
        <v>0.76088643230773811</v>
      </c>
      <c r="G65" s="1">
        <f t="shared" si="7"/>
        <v>5.3099353950442092</v>
      </c>
    </row>
    <row r="66" spans="1:7" s="2" customFormat="1" x14ac:dyDescent="0.25">
      <c r="A66" s="2" t="s">
        <v>76</v>
      </c>
      <c r="B66" s="2">
        <v>1.3260000000000001</v>
      </c>
      <c r="C66" s="2">
        <v>0.873</v>
      </c>
      <c r="D66" s="1">
        <f t="shared" ref="D66:D76" si="8">B66/C66</f>
        <v>1.5189003436426118</v>
      </c>
      <c r="E66" s="1">
        <f t="shared" ref="E66:E76" si="9">((4*PI()*(C66/2)^2)+((PI()*C66)*(B66-C66)))</f>
        <v>3.6367013726102373</v>
      </c>
      <c r="F66" s="1">
        <f t="shared" ref="F66:F76" si="10">(((4/3)*PI()*(C66/2)^3)+(PI()*((C66/2)^2)*(B66-C66)))</f>
        <v>0.61952483196245156</v>
      </c>
      <c r="G66" s="1">
        <f t="shared" ref="G66:G76" si="11">E66/F66</f>
        <v>5.8701462556236201</v>
      </c>
    </row>
    <row r="67" spans="1:7" s="2" customFormat="1" x14ac:dyDescent="0.25">
      <c r="A67" s="2" t="s">
        <v>76</v>
      </c>
      <c r="B67" s="2">
        <v>2.3650000000000002</v>
      </c>
      <c r="C67" s="2">
        <v>1.0429999999999999</v>
      </c>
      <c r="D67" s="1">
        <f t="shared" si="8"/>
        <v>2.2674976030680734</v>
      </c>
      <c r="E67" s="1">
        <f t="shared" si="9"/>
        <v>7.7493508906466744</v>
      </c>
      <c r="F67" s="1">
        <f t="shared" si="10"/>
        <v>1.7235987198228329</v>
      </c>
      <c r="G67" s="1">
        <f t="shared" si="11"/>
        <v>4.4960296161296887</v>
      </c>
    </row>
    <row r="68" spans="1:7" s="2" customFormat="1" x14ac:dyDescent="0.25">
      <c r="A68" s="2" t="s">
        <v>76</v>
      </c>
      <c r="B68" s="2">
        <v>2.6480000000000001</v>
      </c>
      <c r="C68" s="2">
        <v>1.018</v>
      </c>
      <c r="D68" s="1">
        <f t="shared" si="8"/>
        <v>2.601178781925344</v>
      </c>
      <c r="E68" s="1">
        <f t="shared" si="9"/>
        <v>8.4686782189464758</v>
      </c>
      <c r="F68" s="1">
        <f t="shared" si="10"/>
        <v>1.8790860561626044</v>
      </c>
      <c r="G68" s="1">
        <f t="shared" si="11"/>
        <v>4.506807014597765</v>
      </c>
    </row>
    <row r="69" spans="1:7" s="2" customFormat="1" x14ac:dyDescent="0.25">
      <c r="A69" s="2" t="s">
        <v>76</v>
      </c>
      <c r="B69" s="2">
        <v>2.41</v>
      </c>
      <c r="C69" s="2">
        <v>1</v>
      </c>
      <c r="D69" s="1">
        <f t="shared" si="8"/>
        <v>2.41</v>
      </c>
      <c r="E69" s="1">
        <f t="shared" si="9"/>
        <v>7.5712382951514021</v>
      </c>
      <c r="F69" s="1">
        <f t="shared" si="10"/>
        <v>1.6310101859887012</v>
      </c>
      <c r="G69" s="1">
        <f t="shared" si="11"/>
        <v>4.642054574638844</v>
      </c>
    </row>
    <row r="70" spans="1:7" s="2" customFormat="1" x14ac:dyDescent="0.25">
      <c r="A70" s="2" t="s">
        <v>76</v>
      </c>
      <c r="B70" s="2">
        <v>1.921</v>
      </c>
      <c r="C70" s="2">
        <v>0.96</v>
      </c>
      <c r="D70" s="1">
        <f t="shared" si="8"/>
        <v>2.0010416666666666</v>
      </c>
      <c r="E70" s="1">
        <f t="shared" si="9"/>
        <v>5.7935995080441529</v>
      </c>
      <c r="F70" s="1">
        <f t="shared" si="10"/>
        <v>1.1588405387667284</v>
      </c>
      <c r="G70" s="1">
        <f t="shared" si="11"/>
        <v>4.999479491984177</v>
      </c>
    </row>
    <row r="71" spans="1:7" s="2" customFormat="1" x14ac:dyDescent="0.25">
      <c r="A71" s="2" t="s">
        <v>76</v>
      </c>
      <c r="B71" s="2">
        <v>1.0609999999999999</v>
      </c>
      <c r="C71" s="2">
        <v>0.79500000000000004</v>
      </c>
      <c r="D71" s="1">
        <f t="shared" si="8"/>
        <v>1.3345911949685534</v>
      </c>
      <c r="E71" s="1">
        <f t="shared" si="9"/>
        <v>2.6499176953397225</v>
      </c>
      <c r="F71" s="1">
        <f t="shared" si="10"/>
        <v>0.39512745428013274</v>
      </c>
      <c r="G71" s="1">
        <f t="shared" si="11"/>
        <v>6.7064884169274039</v>
      </c>
    </row>
    <row r="72" spans="1:7" s="2" customFormat="1" x14ac:dyDescent="0.25">
      <c r="A72" s="2" t="s">
        <v>76</v>
      </c>
      <c r="B72" s="2">
        <v>1.46</v>
      </c>
      <c r="C72" s="2">
        <f>(0.546+0.933)/2</f>
        <v>0.73950000000000005</v>
      </c>
      <c r="D72" s="1">
        <f t="shared" si="8"/>
        <v>1.9743069641649762</v>
      </c>
      <c r="E72" s="1">
        <f t="shared" si="9"/>
        <v>3.391883340301292</v>
      </c>
      <c r="F72" s="1">
        <f t="shared" si="10"/>
        <v>0.52120193416788174</v>
      </c>
      <c r="G72" s="1">
        <f t="shared" si="11"/>
        <v>6.5078103474741704</v>
      </c>
    </row>
    <row r="73" spans="1:7" s="2" customFormat="1" x14ac:dyDescent="0.25">
      <c r="A73" s="2" t="s">
        <v>76</v>
      </c>
      <c r="B73" s="2">
        <v>2.6949999999999998</v>
      </c>
      <c r="C73" s="2">
        <v>0.97299999999999998</v>
      </c>
      <c r="D73" s="1">
        <f t="shared" si="8"/>
        <v>2.7697841726618706</v>
      </c>
      <c r="E73" s="1">
        <f t="shared" si="9"/>
        <v>8.237994211986031</v>
      </c>
      <c r="F73" s="1">
        <f t="shared" si="10"/>
        <v>1.7627310524144169</v>
      </c>
      <c r="G73" s="1">
        <f t="shared" si="11"/>
        <v>4.6734266130402773</v>
      </c>
    </row>
    <row r="74" spans="1:7" s="2" customFormat="1" x14ac:dyDescent="0.25">
      <c r="A74" s="2" t="s">
        <v>76</v>
      </c>
      <c r="B74" s="2">
        <v>2.0619999999999998</v>
      </c>
      <c r="C74" s="2">
        <v>1.1579999999999999</v>
      </c>
      <c r="D74" s="1">
        <f t="shared" si="8"/>
        <v>1.7806563039723662</v>
      </c>
      <c r="E74" s="1">
        <f t="shared" si="9"/>
        <v>7.5014823718710932</v>
      </c>
      <c r="F74" s="1">
        <f t="shared" si="10"/>
        <v>1.7651475508227921</v>
      </c>
      <c r="G74" s="1">
        <f t="shared" si="11"/>
        <v>4.2497763817956242</v>
      </c>
    </row>
    <row r="75" spans="1:7" s="2" customFormat="1" x14ac:dyDescent="0.25">
      <c r="A75" s="2" t="s">
        <v>76</v>
      </c>
      <c r="B75" s="2">
        <v>1.343</v>
      </c>
      <c r="C75" s="2">
        <v>0.78100000000000003</v>
      </c>
      <c r="D75" s="1">
        <f t="shared" si="8"/>
        <v>1.7195902688860434</v>
      </c>
      <c r="E75" s="1">
        <f t="shared" si="9"/>
        <v>3.2951631272752233</v>
      </c>
      <c r="F75" s="1">
        <f t="shared" si="10"/>
        <v>0.51866472840664746</v>
      </c>
      <c r="G75" s="1">
        <f t="shared" si="11"/>
        <v>6.3531660180518861</v>
      </c>
    </row>
    <row r="76" spans="1:7" s="2" customFormat="1" x14ac:dyDescent="0.25">
      <c r="A76" s="2" t="s">
        <v>76</v>
      </c>
      <c r="B76" s="2">
        <v>2.1150000000000002</v>
      </c>
      <c r="C76" s="2">
        <v>1.1040000000000001</v>
      </c>
      <c r="D76" s="1">
        <f t="shared" si="8"/>
        <v>1.9157608695652175</v>
      </c>
      <c r="E76" s="1">
        <f t="shared" si="9"/>
        <v>7.3354931824260241</v>
      </c>
      <c r="F76" s="1">
        <f t="shared" si="10"/>
        <v>1.6723259663152346</v>
      </c>
      <c r="G76" s="1">
        <f t="shared" si="11"/>
        <v>4.38640153306289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x14ac:dyDescent="0.25">
      <c r="F79" s="1"/>
      <c r="G79" s="1"/>
    </row>
    <row r="80" spans="1:7" x14ac:dyDescent="0.25">
      <c r="F80" s="1"/>
      <c r="G80" s="1"/>
    </row>
    <row r="81" spans="4:7" x14ac:dyDescent="0.25">
      <c r="F81" s="1"/>
      <c r="G81" s="1"/>
    </row>
    <row r="93" spans="4:7" s="2" customFormat="1" x14ac:dyDescent="0.25">
      <c r="D93" s="1"/>
      <c r="E93" s="1"/>
    </row>
    <row r="94" spans="4:7" s="2" customFormat="1" x14ac:dyDescent="0.25">
      <c r="D94" s="1"/>
      <c r="E94" s="1"/>
    </row>
    <row r="95" spans="4:7" s="2" customFormat="1" x14ac:dyDescent="0.25">
      <c r="D95" s="1"/>
      <c r="E95" s="1"/>
    </row>
    <row r="96" spans="4:7" s="2" customFormat="1" x14ac:dyDescent="0.25">
      <c r="D96" s="1"/>
      <c r="E96" s="1"/>
    </row>
    <row r="97" spans="1:7" s="2" customFormat="1" x14ac:dyDescent="0.25">
      <c r="D97" s="1"/>
      <c r="E97" s="1"/>
    </row>
    <row r="98" spans="1:7" s="2" customFormat="1" x14ac:dyDescent="0.25">
      <c r="D98" s="1"/>
      <c r="E98" s="1"/>
    </row>
    <row r="99" spans="1:7" s="2" customFormat="1" x14ac:dyDescent="0.25">
      <c r="D99" s="1"/>
      <c r="E99" s="1"/>
    </row>
    <row r="100" spans="1:7" s="2" customFormat="1" x14ac:dyDescent="0.25">
      <c r="D100" s="1"/>
      <c r="E100" s="1"/>
    </row>
    <row r="101" spans="1:7" s="2" customFormat="1" x14ac:dyDescent="0.25">
      <c r="D101" s="1"/>
      <c r="E101" s="1"/>
    </row>
    <row r="102" spans="1:7" s="2" customFormat="1" x14ac:dyDescent="0.25">
      <c r="D102" s="1"/>
      <c r="E102" s="1"/>
    </row>
    <row r="103" spans="1:7" s="2" customFormat="1" x14ac:dyDescent="0.25">
      <c r="D103" s="1"/>
      <c r="E103" s="1"/>
    </row>
    <row r="104" spans="1:7" s="2" customFormat="1" x14ac:dyDescent="0.25">
      <c r="D104" s="1"/>
      <c r="E104" s="1"/>
    </row>
    <row r="105" spans="1:7" s="2" customFormat="1" x14ac:dyDescent="0.25">
      <c r="A105" s="2" t="s">
        <v>7</v>
      </c>
      <c r="B105" s="2">
        <f t="shared" ref="B105:G105" si="12">COUNT(B1:B77)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s="2" customFormat="1" x14ac:dyDescent="0.25">
      <c r="A106" s="2" t="s">
        <v>8</v>
      </c>
      <c r="B106" s="2">
        <f t="shared" ref="B106:G106" si="13">AVERAGE(B2:B81)</f>
        <v>1.8012266666666665</v>
      </c>
      <c r="C106" s="2">
        <f t="shared" si="13"/>
        <v>0.98644666666666692</v>
      </c>
      <c r="D106" s="1">
        <f t="shared" si="13"/>
        <v>1.8300727844030076</v>
      </c>
      <c r="E106" s="1">
        <f t="shared" si="13"/>
        <v>5.6376151183395082</v>
      </c>
      <c r="F106" s="1">
        <f t="shared" si="13"/>
        <v>1.1591412508945917</v>
      </c>
      <c r="G106" s="1">
        <f t="shared" si="13"/>
        <v>5.1002145337528066</v>
      </c>
    </row>
    <row r="107" spans="1:7" s="2" customFormat="1" x14ac:dyDescent="0.25">
      <c r="A107" s="2" t="s">
        <v>9</v>
      </c>
      <c r="B107" s="2">
        <f t="shared" ref="B107:G107" si="14">_xlfn.STDEV.S(B2:B81)</f>
        <v>0.44184437070978688</v>
      </c>
      <c r="C107" s="2">
        <f t="shared" si="14"/>
        <v>0.11196396540650394</v>
      </c>
      <c r="D107" s="1">
        <f t="shared" si="14"/>
        <v>0.41590159376073543</v>
      </c>
      <c r="E107" s="1">
        <f t="shared" si="14"/>
        <v>1.6822320641968822</v>
      </c>
      <c r="F107" s="1">
        <f t="shared" si="14"/>
        <v>0.45955472206097397</v>
      </c>
      <c r="G107" s="1">
        <f t="shared" si="14"/>
        <v>0.65897612778221126</v>
      </c>
    </row>
    <row r="108" spans="1:7" s="2" customFormat="1" x14ac:dyDescent="0.25">
      <c r="D108" s="1"/>
      <c r="E108" s="1"/>
    </row>
    <row r="109" spans="1:7" s="2" customFormat="1" x14ac:dyDescent="0.25">
      <c r="D109" s="1"/>
      <c r="E109" s="1"/>
    </row>
    <row r="110" spans="1:7" s="2" customFormat="1" x14ac:dyDescent="0.25">
      <c r="D110" s="1"/>
      <c r="E110" s="1"/>
    </row>
    <row r="111" spans="1:7" s="2" customFormat="1" x14ac:dyDescent="0.25">
      <c r="D111" s="1"/>
      <c r="E111" s="1"/>
    </row>
    <row r="112" spans="1:7" s="2" customFormat="1" x14ac:dyDescent="0.25">
      <c r="D112" s="1"/>
      <c r="E112" s="1"/>
    </row>
    <row r="113" spans="4:5" s="2" customFormat="1" x14ac:dyDescent="0.25">
      <c r="D113" s="1"/>
      <c r="E113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"/>
  <sheetViews>
    <sheetView workbookViewId="0">
      <pane ySplit="1" topLeftCell="A84" activePane="bottomLeft" state="frozen"/>
      <selection pane="bottomLeft" activeCell="A2" sqref="A2:G7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76</v>
      </c>
      <c r="B2" s="2">
        <v>0.97599999999999998</v>
      </c>
      <c r="C2" s="2">
        <v>0.88700000000000001</v>
      </c>
      <c r="D2" s="1">
        <f t="shared" ref="D2:D65" si="0">B2/C2</f>
        <v>1.1003382187147688</v>
      </c>
      <c r="E2" s="1">
        <f t="shared" ref="E2:E65" si="1">((4*PI()*(C2/2)^2)+((PI()*C2)*(B2-C2)))</f>
        <v>2.719714459324527</v>
      </c>
      <c r="F2" s="1">
        <f t="shared" ref="F2:F3" si="2">(((4/3)*PI()*(C2/2)^3)+(PI()*((C2/2)^2)*(B2-C2)))</f>
        <v>0.42039628642281129</v>
      </c>
      <c r="G2" s="1">
        <f>E2/F2</f>
        <v>6.4694064794596899</v>
      </c>
      <c r="H2" s="2"/>
      <c r="I2" s="2"/>
      <c r="J2" s="2"/>
      <c r="K2" s="2"/>
      <c r="L2" s="2"/>
      <c r="M2" s="2"/>
      <c r="N2" s="3"/>
      <c r="O2" s="3"/>
    </row>
    <row r="3" spans="1:15" x14ac:dyDescent="0.25">
      <c r="A3" s="2" t="s">
        <v>76</v>
      </c>
      <c r="B3" s="2">
        <v>0.97699999999999998</v>
      </c>
      <c r="C3" s="2">
        <v>0.91300000000000003</v>
      </c>
      <c r="D3" s="1">
        <f t="shared" si="0"/>
        <v>1.0700985761226725</v>
      </c>
      <c r="E3" s="1">
        <f t="shared" si="1"/>
        <v>2.8023037885947497</v>
      </c>
      <c r="F3" s="1">
        <f t="shared" si="2"/>
        <v>0.44038380914668868</v>
      </c>
      <c r="G3" s="1">
        <f>E3/F3</f>
        <v>6.3633215626719881</v>
      </c>
      <c r="H3" s="2"/>
      <c r="I3" s="2"/>
      <c r="J3" s="2"/>
      <c r="K3" s="2"/>
      <c r="L3" s="2"/>
      <c r="M3" s="2"/>
      <c r="N3" s="3"/>
      <c r="O3" s="3"/>
    </row>
    <row r="4" spans="1:15" x14ac:dyDescent="0.25">
      <c r="A4" s="2" t="s">
        <v>76</v>
      </c>
      <c r="B4" s="2">
        <v>1.593</v>
      </c>
      <c r="C4" s="2">
        <v>1.006</v>
      </c>
      <c r="D4" s="1">
        <f t="shared" si="0"/>
        <v>1.5834990059642147</v>
      </c>
      <c r="E4" s="1">
        <f t="shared" si="1"/>
        <v>5.0345844397515513</v>
      </c>
      <c r="F4" s="1">
        <f>(((4/3)*PI()*(C4/2)^3)+(PI()*((C4/2)^2)*(B4-C4)))</f>
        <v>0.9996578789354309</v>
      </c>
      <c r="G4" s="1">
        <f>E4/F4</f>
        <v>5.0363074666235299</v>
      </c>
      <c r="H4" s="2"/>
      <c r="I4" s="2"/>
      <c r="J4" s="2"/>
      <c r="K4" s="2"/>
      <c r="L4" s="2"/>
      <c r="M4" s="2"/>
      <c r="N4" s="3"/>
      <c r="O4" s="3"/>
    </row>
    <row r="5" spans="1:15" x14ac:dyDescent="0.25">
      <c r="A5" s="2" t="s">
        <v>76</v>
      </c>
      <c r="B5" s="2">
        <v>1.091</v>
      </c>
      <c r="C5" s="2">
        <v>0.94099999999999995</v>
      </c>
      <c r="D5" s="1">
        <f t="shared" si="0"/>
        <v>1.1594048884165782</v>
      </c>
      <c r="E5" s="1">
        <f t="shared" si="1"/>
        <v>3.2252564075475423</v>
      </c>
      <c r="F5" s="1">
        <f>(((4/3)*PI()*(C5/2)^3)+(PI()*((C5/2)^2)*(B5-C5)))</f>
        <v>0.54060047080653961</v>
      </c>
      <c r="G5" s="1">
        <f t="shared" ref="G5:G68" si="3">E5/F5</f>
        <v>5.9660628906513455</v>
      </c>
      <c r="H5" s="2"/>
      <c r="I5" s="2"/>
      <c r="J5" s="2"/>
      <c r="K5" s="2"/>
      <c r="L5" s="2"/>
      <c r="M5" s="2"/>
      <c r="N5" s="3"/>
      <c r="O5" s="3"/>
    </row>
    <row r="6" spans="1:15" x14ac:dyDescent="0.25">
      <c r="A6" s="2" t="s">
        <v>76</v>
      </c>
      <c r="B6" s="2">
        <v>1.425</v>
      </c>
      <c r="C6" s="2">
        <v>0.89300000000000002</v>
      </c>
      <c r="D6" s="1">
        <f t="shared" si="0"/>
        <v>1.5957446808510638</v>
      </c>
      <c r="E6" s="1">
        <f t="shared" si="1"/>
        <v>3.9977551915093521</v>
      </c>
      <c r="F6" s="1">
        <f t="shared" ref="F6:F69" si="4">(((4/3)*PI()*(C6/2)^3)+(PI()*((C6/2)^2)*(B6-C6)))</f>
        <v>0.70606575412353045</v>
      </c>
      <c r="G6" s="1">
        <f t="shared" si="3"/>
        <v>5.662015425846473</v>
      </c>
      <c r="H6" s="2"/>
      <c r="I6" s="2"/>
      <c r="J6" s="2"/>
      <c r="K6" s="2"/>
      <c r="L6" s="2"/>
      <c r="M6" s="2"/>
      <c r="N6" s="3"/>
      <c r="O6" s="3"/>
    </row>
    <row r="7" spans="1:15" x14ac:dyDescent="0.25">
      <c r="A7" s="2" t="s">
        <v>76</v>
      </c>
      <c r="B7" s="2">
        <v>1.7789999999999999</v>
      </c>
      <c r="C7" s="2">
        <v>0.97299999999999998</v>
      </c>
      <c r="D7" s="1">
        <f t="shared" si="0"/>
        <v>1.828365878725591</v>
      </c>
      <c r="E7" s="1">
        <f t="shared" si="1"/>
        <v>5.4379932108063631</v>
      </c>
      <c r="F7" s="1">
        <f t="shared" si="4"/>
        <v>1.0816308088774627</v>
      </c>
      <c r="G7" s="1">
        <f t="shared" si="3"/>
        <v>5.0275872008953018</v>
      </c>
      <c r="H7" s="2"/>
      <c r="I7" s="2"/>
      <c r="J7" s="2"/>
      <c r="K7" s="2"/>
      <c r="L7" s="2"/>
      <c r="M7" s="2"/>
      <c r="N7" s="3"/>
      <c r="O7" s="3"/>
    </row>
    <row r="8" spans="1:15" x14ac:dyDescent="0.25">
      <c r="A8" s="2" t="s">
        <v>76</v>
      </c>
      <c r="B8" s="2">
        <v>2.2400000000000002</v>
      </c>
      <c r="C8" s="2">
        <v>1.079</v>
      </c>
      <c r="D8" s="1">
        <f t="shared" si="0"/>
        <v>2.075996292863763</v>
      </c>
      <c r="E8" s="1">
        <f t="shared" si="1"/>
        <v>7.5931037800203862</v>
      </c>
      <c r="F8" s="1">
        <f t="shared" si="4"/>
        <v>1.7193631547068269</v>
      </c>
      <c r="G8" s="1">
        <f t="shared" si="3"/>
        <v>4.4162303695027747</v>
      </c>
      <c r="H8" s="2"/>
      <c r="I8" s="2"/>
      <c r="J8" s="2"/>
      <c r="K8" s="2"/>
      <c r="L8" s="2"/>
      <c r="M8" s="2"/>
      <c r="N8" s="3"/>
      <c r="O8" s="3"/>
    </row>
    <row r="9" spans="1:15" x14ac:dyDescent="0.25">
      <c r="A9" s="2" t="s">
        <v>76</v>
      </c>
      <c r="B9" s="2">
        <v>1.18</v>
      </c>
      <c r="C9" s="2">
        <v>1.0489999999999999</v>
      </c>
      <c r="D9" s="1">
        <f t="shared" si="0"/>
        <v>1.1248808388941849</v>
      </c>
      <c r="E9" s="1">
        <f t="shared" si="1"/>
        <v>3.8887262184665174</v>
      </c>
      <c r="F9" s="1">
        <f t="shared" si="4"/>
        <v>0.71761801156072735</v>
      </c>
      <c r="G9" s="1">
        <f t="shared" si="3"/>
        <v>5.4189361970012921</v>
      </c>
      <c r="H9" s="2"/>
      <c r="I9" s="2"/>
      <c r="J9" s="2"/>
      <c r="K9" s="2"/>
      <c r="L9" s="2"/>
      <c r="M9" s="2"/>
      <c r="N9" s="3"/>
      <c r="O9" s="3"/>
    </row>
    <row r="10" spans="1:15" x14ac:dyDescent="0.25">
      <c r="A10" s="2" t="s">
        <v>76</v>
      </c>
      <c r="B10" s="2">
        <f>(1.613+1.558)</f>
        <v>3.1710000000000003</v>
      </c>
      <c r="C10" s="2">
        <v>1.1930000000000001</v>
      </c>
      <c r="D10" s="1">
        <f t="shared" si="0"/>
        <v>2.6580050293378039</v>
      </c>
      <c r="E10" s="1">
        <f t="shared" si="1"/>
        <v>11.88465443330815</v>
      </c>
      <c r="F10" s="1">
        <f t="shared" si="4"/>
        <v>3.1000795644894543</v>
      </c>
      <c r="G10" s="1">
        <f t="shared" si="3"/>
        <v>3.8336611000064473</v>
      </c>
      <c r="H10" s="2"/>
      <c r="I10" s="2"/>
      <c r="J10" s="2"/>
      <c r="K10" s="2"/>
      <c r="L10" s="2"/>
      <c r="M10" s="2"/>
      <c r="N10" s="3"/>
      <c r="O10" s="3"/>
    </row>
    <row r="11" spans="1:15" x14ac:dyDescent="0.25">
      <c r="A11" s="2" t="s">
        <v>76</v>
      </c>
      <c r="B11" s="2">
        <v>1.97</v>
      </c>
      <c r="C11" s="2">
        <v>1.0640000000000001</v>
      </c>
      <c r="D11" s="1">
        <f t="shared" si="0"/>
        <v>1.8515037593984962</v>
      </c>
      <c r="E11" s="1">
        <f t="shared" si="1"/>
        <v>6.5850295293364942</v>
      </c>
      <c r="F11" s="1">
        <f t="shared" si="4"/>
        <v>1.4362673645309303</v>
      </c>
      <c r="G11" s="1">
        <f t="shared" si="3"/>
        <v>4.5848215255431182</v>
      </c>
      <c r="H11" s="2"/>
      <c r="I11" s="2"/>
      <c r="J11" s="2"/>
      <c r="K11" s="2"/>
      <c r="L11" s="2"/>
      <c r="M11" s="2"/>
      <c r="N11" s="3"/>
      <c r="O11" s="3"/>
    </row>
    <row r="12" spans="1:15" x14ac:dyDescent="0.25">
      <c r="A12" s="2" t="s">
        <v>76</v>
      </c>
      <c r="B12" s="2">
        <v>1.7190000000000001</v>
      </c>
      <c r="C12" s="2">
        <v>1.022</v>
      </c>
      <c r="D12" s="1">
        <f t="shared" si="0"/>
        <v>1.6819960861056753</v>
      </c>
      <c r="E12" s="1">
        <f t="shared" si="1"/>
        <v>5.5192065224943132</v>
      </c>
      <c r="F12" s="1">
        <f t="shared" si="4"/>
        <v>1.130696198752438</v>
      </c>
      <c r="G12" s="1">
        <f t="shared" si="3"/>
        <v>4.881246199097486</v>
      </c>
    </row>
    <row r="13" spans="1:15" x14ac:dyDescent="0.25">
      <c r="A13" s="2" t="s">
        <v>76</v>
      </c>
      <c r="B13" s="2">
        <v>1.3580000000000001</v>
      </c>
      <c r="C13" s="2">
        <v>1.1819999999999999</v>
      </c>
      <c r="D13" s="1">
        <f t="shared" si="0"/>
        <v>1.1489001692047378</v>
      </c>
      <c r="E13" s="1">
        <f t="shared" si="1"/>
        <v>5.0427462974655777</v>
      </c>
      <c r="F13" s="1">
        <f t="shared" si="4"/>
        <v>1.0577958731875106</v>
      </c>
      <c r="G13" s="1">
        <f t="shared" si="3"/>
        <v>4.7672206191067961</v>
      </c>
    </row>
    <row r="14" spans="1:15" x14ac:dyDescent="0.25">
      <c r="A14" s="2" t="s">
        <v>76</v>
      </c>
      <c r="B14" s="2">
        <v>1.9750000000000001</v>
      </c>
      <c r="C14" s="2">
        <v>1.1990000000000001</v>
      </c>
      <c r="D14" s="1">
        <f t="shared" si="0"/>
        <v>1.6472060050041701</v>
      </c>
      <c r="E14" s="1">
        <f t="shared" si="1"/>
        <v>7.4393699435169705</v>
      </c>
      <c r="F14" s="1">
        <f t="shared" si="4"/>
        <v>1.7786918295915775</v>
      </c>
      <c r="G14" s="1">
        <f t="shared" si="3"/>
        <v>4.1824951460114344</v>
      </c>
    </row>
    <row r="15" spans="1:15" x14ac:dyDescent="0.25">
      <c r="A15" s="2" t="s">
        <v>76</v>
      </c>
      <c r="B15" s="2">
        <v>2.04</v>
      </c>
      <c r="C15" s="2">
        <v>1.1439999999999999</v>
      </c>
      <c r="D15" s="1">
        <f t="shared" si="0"/>
        <v>1.7832167832167833</v>
      </c>
      <c r="E15" s="1">
        <f t="shared" si="1"/>
        <v>7.3317232712417146</v>
      </c>
      <c r="F15" s="1">
        <f t="shared" si="4"/>
        <v>1.7049083871473605</v>
      </c>
      <c r="G15" s="1">
        <f t="shared" si="3"/>
        <v>4.3003620174038195</v>
      </c>
    </row>
    <row r="16" spans="1:15" x14ac:dyDescent="0.25">
      <c r="A16" s="2" t="s">
        <v>76</v>
      </c>
      <c r="B16" s="2">
        <v>1.8460000000000001</v>
      </c>
      <c r="C16" s="2">
        <v>1.085</v>
      </c>
      <c r="D16" s="1">
        <f t="shared" si="0"/>
        <v>1.7013824884792628</v>
      </c>
      <c r="E16" s="1">
        <f t="shared" si="1"/>
        <v>6.2923273418015331</v>
      </c>
      <c r="F16" s="1">
        <f t="shared" si="4"/>
        <v>1.3724002804961546</v>
      </c>
      <c r="G16" s="1">
        <f t="shared" si="3"/>
        <v>4.5849067733552999</v>
      </c>
    </row>
    <row r="17" spans="1:7" x14ac:dyDescent="0.25">
      <c r="A17" s="2" t="s">
        <v>76</v>
      </c>
      <c r="B17" s="2">
        <v>1.24</v>
      </c>
      <c r="C17" s="2">
        <v>1.073</v>
      </c>
      <c r="D17" s="1">
        <f t="shared" si="0"/>
        <v>1.1556383970177073</v>
      </c>
      <c r="E17" s="1">
        <f t="shared" si="1"/>
        <v>4.1799518574542915</v>
      </c>
      <c r="F17" s="1">
        <f t="shared" si="4"/>
        <v>0.79785140080976191</v>
      </c>
      <c r="G17" s="1">
        <f t="shared" si="3"/>
        <v>5.239010488935584</v>
      </c>
    </row>
    <row r="18" spans="1:7" x14ac:dyDescent="0.25">
      <c r="A18" s="2" t="s">
        <v>76</v>
      </c>
      <c r="B18" s="2">
        <v>1.2769999999999999</v>
      </c>
      <c r="C18" s="2">
        <v>1.028</v>
      </c>
      <c r="D18" s="1">
        <f t="shared" si="0"/>
        <v>1.2422178988326846</v>
      </c>
      <c r="E18" s="1">
        <f t="shared" si="1"/>
        <v>4.1241446055559221</v>
      </c>
      <c r="F18" s="1">
        <f t="shared" si="4"/>
        <v>0.77549312807332937</v>
      </c>
      <c r="G18" s="1">
        <f t="shared" si="3"/>
        <v>5.31809303817061</v>
      </c>
    </row>
    <row r="19" spans="1:7" x14ac:dyDescent="0.25">
      <c r="A19" s="2" t="s">
        <v>76</v>
      </c>
      <c r="B19" s="2">
        <v>1.6479999999999999</v>
      </c>
      <c r="C19" s="2">
        <v>0.72799999999999998</v>
      </c>
      <c r="D19" s="1">
        <f t="shared" si="0"/>
        <v>2.2637362637362637</v>
      </c>
      <c r="E19" s="1">
        <f t="shared" si="1"/>
        <v>3.7691069365884324</v>
      </c>
      <c r="F19" s="1">
        <f t="shared" si="4"/>
        <v>0.58496783610993996</v>
      </c>
      <c r="G19" s="1">
        <f t="shared" si="3"/>
        <v>6.4432720979210547</v>
      </c>
    </row>
    <row r="20" spans="1:7" x14ac:dyDescent="0.25">
      <c r="A20" s="2" t="s">
        <v>76</v>
      </c>
      <c r="B20" s="2">
        <v>1.3009999999999999</v>
      </c>
      <c r="C20" s="2">
        <v>1.0880000000000001</v>
      </c>
      <c r="D20" s="1">
        <f t="shared" si="0"/>
        <v>1.1957720588235292</v>
      </c>
      <c r="E20" s="1">
        <f t="shared" si="1"/>
        <v>4.4468867020445089</v>
      </c>
      <c r="F20" s="1">
        <f t="shared" si="4"/>
        <v>0.87237822444822954</v>
      </c>
      <c r="G20" s="1">
        <f t="shared" si="3"/>
        <v>5.0974297356598051</v>
      </c>
    </row>
    <row r="21" spans="1:7" x14ac:dyDescent="0.25">
      <c r="A21" s="2" t="s">
        <v>76</v>
      </c>
      <c r="B21" s="2">
        <v>1.5469999999999999</v>
      </c>
      <c r="C21" s="2">
        <v>1.056</v>
      </c>
      <c r="D21" s="1">
        <f t="shared" si="0"/>
        <v>1.4649621212121211</v>
      </c>
      <c r="E21" s="1">
        <f t="shared" si="1"/>
        <v>5.1322062898692007</v>
      </c>
      <c r="F21" s="1">
        <f t="shared" si="4"/>
        <v>1.0466117907743604</v>
      </c>
      <c r="G21" s="1">
        <f t="shared" si="3"/>
        <v>4.9036388994547986</v>
      </c>
    </row>
    <row r="22" spans="1:7" x14ac:dyDescent="0.25">
      <c r="A22" s="2" t="s">
        <v>76</v>
      </c>
      <c r="B22" s="2">
        <v>1.448</v>
      </c>
      <c r="C22" s="2">
        <v>1.022</v>
      </c>
      <c r="D22" s="1">
        <f t="shared" si="0"/>
        <v>1.4168297455968688</v>
      </c>
      <c r="E22" s="1">
        <f t="shared" si="1"/>
        <v>4.6491047379707764</v>
      </c>
      <c r="F22" s="1">
        <f t="shared" si="4"/>
        <v>0.9083851928066744</v>
      </c>
      <c r="G22" s="1">
        <f t="shared" si="3"/>
        <v>5.1179882441789371</v>
      </c>
    </row>
    <row r="23" spans="1:7" x14ac:dyDescent="0.25">
      <c r="A23" s="2" t="s">
        <v>76</v>
      </c>
      <c r="B23" s="2">
        <v>0.99199999999999999</v>
      </c>
      <c r="C23" s="2">
        <v>0.85799999999999998</v>
      </c>
      <c r="D23" s="1">
        <f t="shared" si="0"/>
        <v>1.1561771561771561</v>
      </c>
      <c r="E23" s="1">
        <f t="shared" si="1"/>
        <v>2.673922604805802</v>
      </c>
      <c r="F23" s="1">
        <f t="shared" si="4"/>
        <v>0.40819638861287921</v>
      </c>
      <c r="G23" s="1">
        <f t="shared" si="3"/>
        <v>6.5505787885391298</v>
      </c>
    </row>
    <row r="24" spans="1:7" x14ac:dyDescent="0.25">
      <c r="A24" s="2" t="s">
        <v>76</v>
      </c>
      <c r="B24" s="2">
        <v>0.94399999999999995</v>
      </c>
      <c r="C24" s="2">
        <v>0.83199999999999996</v>
      </c>
      <c r="D24" s="1">
        <f t="shared" si="0"/>
        <v>1.1346153846153846</v>
      </c>
      <c r="E24" s="1">
        <f t="shared" si="1"/>
        <v>2.4674320028706518</v>
      </c>
      <c r="F24" s="1">
        <f t="shared" si="4"/>
        <v>0.36244763883975678</v>
      </c>
      <c r="G24" s="1">
        <f t="shared" si="3"/>
        <v>6.8076923076923075</v>
      </c>
    </row>
    <row r="25" spans="1:7" x14ac:dyDescent="0.25">
      <c r="A25" s="2" t="s">
        <v>76</v>
      </c>
      <c r="B25" s="2">
        <v>0.80900000000000005</v>
      </c>
      <c r="C25" s="2">
        <v>0.71399999999999997</v>
      </c>
      <c r="D25" s="1">
        <f t="shared" si="0"/>
        <v>1.1330532212885156</v>
      </c>
      <c r="E25" s="1">
        <f t="shared" si="1"/>
        <v>1.8146655981224578</v>
      </c>
      <c r="F25" s="1">
        <f t="shared" si="4"/>
        <v>0.2286243128433057</v>
      </c>
      <c r="G25" s="1">
        <f t="shared" si="3"/>
        <v>7.9373255431769909</v>
      </c>
    </row>
    <row r="26" spans="1:7" x14ac:dyDescent="0.25">
      <c r="A26" s="2" t="s">
        <v>76</v>
      </c>
      <c r="B26" s="2">
        <v>2.0419999999999998</v>
      </c>
      <c r="C26" s="2">
        <v>0.96799999999999997</v>
      </c>
      <c r="D26" s="1">
        <f t="shared" si="0"/>
        <v>2.1095041322314048</v>
      </c>
      <c r="E26" s="1">
        <f t="shared" si="1"/>
        <v>6.2098479682741861</v>
      </c>
      <c r="F26" s="1">
        <f t="shared" si="4"/>
        <v>1.2653208926749422</v>
      </c>
      <c r="G26" s="1">
        <f t="shared" si="3"/>
        <v>4.90772578262444</v>
      </c>
    </row>
    <row r="27" spans="1:7" x14ac:dyDescent="0.25">
      <c r="A27" s="2" t="s">
        <v>76</v>
      </c>
      <c r="B27" s="2">
        <v>1.1879999999999999</v>
      </c>
      <c r="C27" s="2">
        <v>1.1719999999999999</v>
      </c>
      <c r="D27" s="1">
        <f t="shared" si="0"/>
        <v>1.0136518771331058</v>
      </c>
      <c r="E27" s="1">
        <f t="shared" si="1"/>
        <v>4.3741525489285982</v>
      </c>
      <c r="F27" s="1">
        <f t="shared" si="4"/>
        <v>0.86017145309537069</v>
      </c>
      <c r="G27" s="1">
        <f t="shared" si="3"/>
        <v>5.0852100859520366</v>
      </c>
    </row>
    <row r="28" spans="1:7" x14ac:dyDescent="0.25">
      <c r="A28" s="2" t="s">
        <v>76</v>
      </c>
      <c r="B28" s="2">
        <v>1.9059999999999999</v>
      </c>
      <c r="C28" s="2">
        <v>1.004</v>
      </c>
      <c r="D28" s="1">
        <f t="shared" si="0"/>
        <v>1.8984063745019919</v>
      </c>
      <c r="E28" s="1">
        <f t="shared" si="1"/>
        <v>6.0118271001331145</v>
      </c>
      <c r="F28" s="1">
        <f t="shared" si="4"/>
        <v>1.2440150385548971</v>
      </c>
      <c r="G28" s="1">
        <f t="shared" si="3"/>
        <v>4.8326000199456738</v>
      </c>
    </row>
    <row r="29" spans="1:7" x14ac:dyDescent="0.25">
      <c r="A29" s="2" t="s">
        <v>76</v>
      </c>
      <c r="B29" s="2">
        <v>1.8979999999999999</v>
      </c>
      <c r="C29" s="2">
        <v>0.95199999999999996</v>
      </c>
      <c r="D29" s="1">
        <f t="shared" si="0"/>
        <v>1.9936974789915967</v>
      </c>
      <c r="E29" s="1">
        <f t="shared" si="1"/>
        <v>5.6765311994007828</v>
      </c>
      <c r="F29" s="1">
        <f t="shared" si="4"/>
        <v>1.1251335450507418</v>
      </c>
      <c r="G29" s="1">
        <f t="shared" si="3"/>
        <v>5.0452066106915154</v>
      </c>
    </row>
    <row r="30" spans="1:7" x14ac:dyDescent="0.25">
      <c r="A30" s="2" t="s">
        <v>76</v>
      </c>
      <c r="B30" s="2">
        <v>1.242</v>
      </c>
      <c r="C30" s="2">
        <v>1.2250000000000001</v>
      </c>
      <c r="D30" s="1">
        <f t="shared" si="0"/>
        <v>1.0138775510204081</v>
      </c>
      <c r="E30" s="1">
        <f t="shared" si="1"/>
        <v>4.7797761428041916</v>
      </c>
      <c r="F30" s="1">
        <f t="shared" si="4"/>
        <v>0.98254962849656269</v>
      </c>
      <c r="G30" s="1">
        <f t="shared" si="3"/>
        <v>4.8646663783466213</v>
      </c>
    </row>
    <row r="31" spans="1:7" x14ac:dyDescent="0.25">
      <c r="A31" s="2" t="s">
        <v>76</v>
      </c>
      <c r="B31" s="2">
        <v>1.175</v>
      </c>
      <c r="C31" s="2">
        <v>1.0580000000000001</v>
      </c>
      <c r="D31" s="1">
        <f t="shared" si="0"/>
        <v>1.1105860113421551</v>
      </c>
      <c r="E31" s="1">
        <f t="shared" si="1"/>
        <v>3.9054709073101517</v>
      </c>
      <c r="F31" s="1">
        <f t="shared" si="4"/>
        <v>0.72295141408351227</v>
      </c>
      <c r="G31" s="1">
        <f t="shared" si="3"/>
        <v>5.4021208496578286</v>
      </c>
    </row>
    <row r="32" spans="1:7" x14ac:dyDescent="0.25">
      <c r="A32" s="2" t="s">
        <v>76</v>
      </c>
      <c r="B32" s="2">
        <v>1.107</v>
      </c>
      <c r="C32" s="2">
        <v>1.071</v>
      </c>
      <c r="D32" s="1">
        <f t="shared" si="0"/>
        <v>1.0336134453781514</v>
      </c>
      <c r="E32" s="1">
        <f t="shared" si="1"/>
        <v>3.7246628253180982</v>
      </c>
      <c r="F32" s="1">
        <f t="shared" si="4"/>
        <v>0.67566292105617931</v>
      </c>
      <c r="G32" s="1">
        <f t="shared" si="3"/>
        <v>5.5126050420168076</v>
      </c>
    </row>
    <row r="33" spans="1:7" x14ac:dyDescent="0.25">
      <c r="A33" s="2" t="s">
        <v>76</v>
      </c>
      <c r="B33" s="2">
        <v>1.895</v>
      </c>
      <c r="C33" s="2">
        <v>1.006</v>
      </c>
      <c r="D33" s="1">
        <f t="shared" si="0"/>
        <v>1.8836978131212723</v>
      </c>
      <c r="E33" s="1">
        <f t="shared" si="1"/>
        <v>5.9890379870239734</v>
      </c>
      <c r="F33" s="1">
        <f t="shared" si="4"/>
        <v>1.2397029460744451</v>
      </c>
      <c r="G33" s="1">
        <f t="shared" si="3"/>
        <v>4.8310266632731924</v>
      </c>
    </row>
    <row r="34" spans="1:7" x14ac:dyDescent="0.25">
      <c r="A34" s="2" t="s">
        <v>76</v>
      </c>
      <c r="B34" s="2">
        <v>1.1759999999999999</v>
      </c>
      <c r="C34" s="2">
        <v>1.1599999999999999</v>
      </c>
      <c r="D34" s="1">
        <f t="shared" si="0"/>
        <v>1.0137931034482759</v>
      </c>
      <c r="E34" s="1">
        <f t="shared" si="1"/>
        <v>4.2856350343210519</v>
      </c>
      <c r="F34" s="1">
        <f t="shared" si="4"/>
        <v>0.8341925427349639</v>
      </c>
      <c r="G34" s="1">
        <f t="shared" si="3"/>
        <v>5.1374650512581548</v>
      </c>
    </row>
    <row r="35" spans="1:7" x14ac:dyDescent="0.25">
      <c r="A35" s="2" t="s">
        <v>76</v>
      </c>
      <c r="B35" s="2">
        <v>1.675</v>
      </c>
      <c r="C35" s="2">
        <v>1.08</v>
      </c>
      <c r="D35" s="1">
        <f t="shared" si="0"/>
        <v>1.5509259259259258</v>
      </c>
      <c r="E35" s="1">
        <f t="shared" si="1"/>
        <v>5.6831411103439358</v>
      </c>
      <c r="F35" s="1">
        <f t="shared" si="4"/>
        <v>1.2046562693896206</v>
      </c>
      <c r="G35" s="1">
        <f t="shared" si="3"/>
        <v>4.7176454020560481</v>
      </c>
    </row>
    <row r="36" spans="1:7" x14ac:dyDescent="0.25">
      <c r="A36" s="2" t="s">
        <v>76</v>
      </c>
      <c r="B36" s="2">
        <v>1.901</v>
      </c>
      <c r="C36" s="2">
        <v>1.165</v>
      </c>
      <c r="D36" s="1">
        <f t="shared" si="0"/>
        <v>1.6317596566523604</v>
      </c>
      <c r="E36" s="1">
        <f t="shared" si="1"/>
        <v>6.9575752941624396</v>
      </c>
      <c r="F36" s="1">
        <f t="shared" si="4"/>
        <v>1.6124452190916694</v>
      </c>
      <c r="G36" s="1">
        <f t="shared" si="3"/>
        <v>4.3149219655857927</v>
      </c>
    </row>
    <row r="37" spans="1:7" x14ac:dyDescent="0.25">
      <c r="A37" s="2" t="s">
        <v>76</v>
      </c>
      <c r="B37" s="2">
        <v>1.464</v>
      </c>
      <c r="C37" s="2">
        <v>1.242</v>
      </c>
      <c r="D37" s="1">
        <f t="shared" si="0"/>
        <v>1.1787439613526569</v>
      </c>
      <c r="E37" s="1">
        <f t="shared" si="1"/>
        <v>5.7123202229104777</v>
      </c>
      <c r="F37" s="1">
        <f t="shared" si="4"/>
        <v>1.2721032791491724</v>
      </c>
      <c r="G37" s="1">
        <f t="shared" si="3"/>
        <v>4.49045318610536</v>
      </c>
    </row>
    <row r="38" spans="1:7" x14ac:dyDescent="0.25">
      <c r="A38" s="2" t="s">
        <v>76</v>
      </c>
      <c r="B38" s="2">
        <v>1.0049999999999999</v>
      </c>
      <c r="C38" s="2">
        <v>0.90500000000000003</v>
      </c>
      <c r="D38" s="1">
        <f t="shared" si="0"/>
        <v>1.1104972375690607</v>
      </c>
      <c r="E38" s="1">
        <f t="shared" si="1"/>
        <v>2.8573570582562562</v>
      </c>
      <c r="F38" s="1">
        <f t="shared" si="4"/>
        <v>0.45242671397953843</v>
      </c>
      <c r="G38" s="1">
        <f t="shared" si="3"/>
        <v>6.3156240999188293</v>
      </c>
    </row>
    <row r="39" spans="1:7" x14ac:dyDescent="0.25">
      <c r="A39" s="2" t="s">
        <v>76</v>
      </c>
      <c r="B39" s="2">
        <v>1.74</v>
      </c>
      <c r="C39" s="2">
        <v>0.999</v>
      </c>
      <c r="D39" s="1">
        <f t="shared" si="0"/>
        <v>1.7417417417417418</v>
      </c>
      <c r="E39" s="1">
        <f t="shared" si="1"/>
        <v>5.4609048460289937</v>
      </c>
      <c r="F39" s="1">
        <f t="shared" si="4"/>
        <v>1.1028462105236252</v>
      </c>
      <c r="G39" s="1">
        <f t="shared" si="3"/>
        <v>4.9516467426915192</v>
      </c>
    </row>
    <row r="40" spans="1:7" x14ac:dyDescent="0.25">
      <c r="A40" s="2" t="s">
        <v>76</v>
      </c>
      <c r="B40" s="2">
        <f>(1.444+1.364)</f>
        <v>2.8079999999999998</v>
      </c>
      <c r="C40" s="2">
        <v>1.0920000000000001</v>
      </c>
      <c r="D40" s="1">
        <f t="shared" si="0"/>
        <v>2.5714285714285712</v>
      </c>
      <c r="E40" s="1">
        <f t="shared" si="1"/>
        <v>9.6331786510379125</v>
      </c>
      <c r="F40" s="1">
        <f t="shared" si="4"/>
        <v>2.2889502828049526</v>
      </c>
      <c r="G40" s="1">
        <f t="shared" si="3"/>
        <v>4.2085574000467618</v>
      </c>
    </row>
    <row r="41" spans="1:7" x14ac:dyDescent="0.25">
      <c r="A41" s="2" t="s">
        <v>76</v>
      </c>
      <c r="B41" s="2">
        <v>1.746</v>
      </c>
      <c r="C41" s="2">
        <v>1.1180000000000001</v>
      </c>
      <c r="D41" s="1">
        <f t="shared" si="0"/>
        <v>1.5617173524150267</v>
      </c>
      <c r="E41" s="1">
        <f t="shared" si="1"/>
        <v>6.1324768244015777</v>
      </c>
      <c r="F41" s="1">
        <f t="shared" si="4"/>
        <v>1.3481848725413121</v>
      </c>
      <c r="G41" s="1">
        <f t="shared" si="3"/>
        <v>4.5486913177136703</v>
      </c>
    </row>
    <row r="42" spans="1:7" x14ac:dyDescent="0.25">
      <c r="A42" s="2" t="s">
        <v>76</v>
      </c>
      <c r="B42" s="2">
        <v>1.387</v>
      </c>
      <c r="C42" s="2">
        <v>0.96</v>
      </c>
      <c r="D42" s="1">
        <f t="shared" si="0"/>
        <v>1.4447916666666667</v>
      </c>
      <c r="E42" s="1">
        <f t="shared" si="1"/>
        <v>4.1830934501078811</v>
      </c>
      <c r="F42" s="1">
        <f t="shared" si="4"/>
        <v>0.77231908486202316</v>
      </c>
      <c r="G42" s="1">
        <f t="shared" si="3"/>
        <v>5.4162761636988446</v>
      </c>
    </row>
    <row r="43" spans="1:7" x14ac:dyDescent="0.25">
      <c r="A43" s="2" t="s">
        <v>76</v>
      </c>
      <c r="B43" s="2">
        <v>2.0670000000000002</v>
      </c>
      <c r="C43" s="2">
        <v>1.042</v>
      </c>
      <c r="D43" s="1">
        <f t="shared" si="0"/>
        <v>1.9836852207293667</v>
      </c>
      <c r="E43" s="1">
        <f t="shared" si="1"/>
        <v>6.7664062395988473</v>
      </c>
      <c r="F43" s="1">
        <f t="shared" si="4"/>
        <v>1.4664578762003813</v>
      </c>
      <c r="G43" s="1">
        <f t="shared" si="3"/>
        <v>4.6141156520163591</v>
      </c>
    </row>
    <row r="44" spans="1:7" x14ac:dyDescent="0.25">
      <c r="A44" s="2" t="s">
        <v>76</v>
      </c>
      <c r="B44" s="2">
        <v>1.3919999999999999</v>
      </c>
      <c r="C44" s="2">
        <v>1.0229999999999999</v>
      </c>
      <c r="D44" s="1">
        <f t="shared" si="0"/>
        <v>1.3607038123167157</v>
      </c>
      <c r="E44" s="1">
        <f t="shared" si="1"/>
        <v>4.4736782041943224</v>
      </c>
      <c r="F44" s="1">
        <f t="shared" si="4"/>
        <v>0.86386099422381846</v>
      </c>
      <c r="G44" s="1">
        <f t="shared" si="3"/>
        <v>5.1787014740883572</v>
      </c>
    </row>
    <row r="45" spans="1:7" x14ac:dyDescent="0.25">
      <c r="A45" s="2" t="s">
        <v>76</v>
      </c>
      <c r="B45" s="2">
        <v>1.7290000000000001</v>
      </c>
      <c r="C45" s="2">
        <v>1.1080000000000001</v>
      </c>
      <c r="D45" s="1">
        <f t="shared" si="0"/>
        <v>1.5604693140794224</v>
      </c>
      <c r="E45" s="1">
        <f t="shared" si="1"/>
        <v>6.0184495774468827</v>
      </c>
      <c r="F45" s="1">
        <f t="shared" si="4"/>
        <v>1.3109974674984417</v>
      </c>
      <c r="G45" s="1">
        <f t="shared" si="3"/>
        <v>4.5907408112167358</v>
      </c>
    </row>
    <row r="46" spans="1:7" x14ac:dyDescent="0.25">
      <c r="A46" s="2" t="s">
        <v>76</v>
      </c>
      <c r="B46" s="2">
        <v>1.2270000000000001</v>
      </c>
      <c r="C46" s="2">
        <v>0.84</v>
      </c>
      <c r="D46" s="1">
        <f t="shared" si="0"/>
        <v>1.4607142857142859</v>
      </c>
      <c r="E46" s="1">
        <f t="shared" si="1"/>
        <v>3.2379767162019282</v>
      </c>
      <c r="F46" s="1">
        <f t="shared" si="4"/>
        <v>0.5248055660562978</v>
      </c>
      <c r="G46" s="1">
        <f t="shared" si="3"/>
        <v>6.1698597073465082</v>
      </c>
    </row>
    <row r="47" spans="1:7" x14ac:dyDescent="0.25">
      <c r="A47" s="2" t="s">
        <v>76</v>
      </c>
      <c r="B47" s="2">
        <v>0.97199999999999998</v>
      </c>
      <c r="C47" s="2">
        <v>0.94</v>
      </c>
      <c r="D47" s="1">
        <f t="shared" si="0"/>
        <v>1.0340425531914894</v>
      </c>
      <c r="E47" s="1">
        <f t="shared" si="1"/>
        <v>2.8704103757319221</v>
      </c>
      <c r="F47" s="1">
        <f t="shared" si="4"/>
        <v>0.4571000555812329</v>
      </c>
      <c r="G47" s="1">
        <f t="shared" si="3"/>
        <v>6.2796106469118795</v>
      </c>
    </row>
    <row r="48" spans="1:7" x14ac:dyDescent="0.25">
      <c r="A48" s="2" t="s">
        <v>76</v>
      </c>
      <c r="B48" s="2">
        <v>1.4570000000000001</v>
      </c>
      <c r="C48" s="2">
        <v>1.008</v>
      </c>
      <c r="D48" s="1">
        <f t="shared" si="0"/>
        <v>1.4454365079365079</v>
      </c>
      <c r="E48" s="1">
        <f t="shared" si="1"/>
        <v>4.6139189002505718</v>
      </c>
      <c r="F48" s="1">
        <f t="shared" si="4"/>
        <v>0.89457459023307107</v>
      </c>
      <c r="G48" s="1">
        <f t="shared" si="3"/>
        <v>5.1576681817538192</v>
      </c>
    </row>
    <row r="49" spans="1:7" x14ac:dyDescent="0.25">
      <c r="A49" s="2" t="s">
        <v>76</v>
      </c>
      <c r="B49" s="2">
        <v>1.1819999999999999</v>
      </c>
      <c r="C49" s="2">
        <v>1.004</v>
      </c>
      <c r="D49" s="1">
        <f t="shared" si="0"/>
        <v>1.1772908366533863</v>
      </c>
      <c r="E49" s="1">
        <f t="shared" si="1"/>
        <v>3.7282159666093078</v>
      </c>
      <c r="F49" s="1">
        <f t="shared" si="4"/>
        <v>0.67082864404042186</v>
      </c>
      <c r="G49" s="1">
        <f t="shared" si="3"/>
        <v>5.5576278677579216</v>
      </c>
    </row>
    <row r="50" spans="1:7" x14ac:dyDescent="0.25">
      <c r="A50" s="2" t="s">
        <v>76</v>
      </c>
      <c r="B50" s="2">
        <v>1.294</v>
      </c>
      <c r="C50" s="2">
        <v>0.92500000000000004</v>
      </c>
      <c r="D50" s="1">
        <f t="shared" si="0"/>
        <v>1.3989189189189188</v>
      </c>
      <c r="E50" s="1">
        <f t="shared" si="1"/>
        <v>3.7603293267143032</v>
      </c>
      <c r="F50" s="1">
        <f t="shared" si="4"/>
        <v>0.66237421320595891</v>
      </c>
      <c r="G50" s="1">
        <f t="shared" si="3"/>
        <v>5.6770466780612194</v>
      </c>
    </row>
    <row r="51" spans="1:7" x14ac:dyDescent="0.25">
      <c r="A51" s="2" t="s">
        <v>76</v>
      </c>
      <c r="B51" s="2">
        <v>1.7290000000000001</v>
      </c>
      <c r="C51" s="2">
        <v>1.06</v>
      </c>
      <c r="D51" s="1">
        <f t="shared" si="0"/>
        <v>1.631132075471698</v>
      </c>
      <c r="E51" s="1">
        <f t="shared" si="1"/>
        <v>5.7577225199401578</v>
      </c>
      <c r="F51" s="1">
        <f t="shared" si="4"/>
        <v>1.2139892081251502</v>
      </c>
      <c r="G51" s="1">
        <f t="shared" si="3"/>
        <v>4.7428119470948324</v>
      </c>
    </row>
    <row r="52" spans="1:7" x14ac:dyDescent="0.25">
      <c r="A52" s="2" t="s">
        <v>76</v>
      </c>
      <c r="B52" s="2">
        <v>0.96</v>
      </c>
      <c r="C52" s="2">
        <v>0.88400000000000001</v>
      </c>
      <c r="D52" s="1">
        <f t="shared" si="0"/>
        <v>1.0859728506787329</v>
      </c>
      <c r="E52" s="1">
        <f t="shared" si="1"/>
        <v>2.6660811895424419</v>
      </c>
      <c r="F52" s="1">
        <f t="shared" si="4"/>
        <v>0.40835106597437626</v>
      </c>
      <c r="G52" s="1">
        <f t="shared" si="3"/>
        <v>6.5288948938601195</v>
      </c>
    </row>
    <row r="53" spans="1:7" x14ac:dyDescent="0.25">
      <c r="A53" s="2" t="s">
        <v>76</v>
      </c>
      <c r="B53" s="2">
        <v>1.161</v>
      </c>
      <c r="C53" s="2">
        <v>1.0660000000000001</v>
      </c>
      <c r="D53" s="1">
        <f t="shared" si="0"/>
        <v>1.0891181988742964</v>
      </c>
      <c r="E53" s="1">
        <f t="shared" si="1"/>
        <v>3.8881167494917217</v>
      </c>
      <c r="F53" s="1">
        <f t="shared" si="4"/>
        <v>0.71905098647960874</v>
      </c>
      <c r="G53" s="1">
        <f t="shared" si="3"/>
        <v>5.4072893613949349</v>
      </c>
    </row>
    <row r="54" spans="1:7" x14ac:dyDescent="0.25">
      <c r="A54" s="2" t="s">
        <v>76</v>
      </c>
      <c r="B54" s="2">
        <v>2.08</v>
      </c>
      <c r="C54" s="2">
        <v>1.0640000000000001</v>
      </c>
      <c r="D54" s="1">
        <f t="shared" si="0"/>
        <v>1.9548872180451127</v>
      </c>
      <c r="E54" s="1">
        <f t="shared" si="1"/>
        <v>6.9527215335126442</v>
      </c>
      <c r="F54" s="1">
        <f t="shared" si="4"/>
        <v>1.5340734376417862</v>
      </c>
      <c r="G54" s="1">
        <f t="shared" si="3"/>
        <v>4.5321960232885141</v>
      </c>
    </row>
    <row r="55" spans="1:7" x14ac:dyDescent="0.25">
      <c r="A55" s="2" t="s">
        <v>76</v>
      </c>
      <c r="B55" s="2">
        <v>1.0920000000000001</v>
      </c>
      <c r="C55" s="2">
        <v>1.091</v>
      </c>
      <c r="D55" s="1">
        <f t="shared" si="0"/>
        <v>1.000916590284143</v>
      </c>
      <c r="E55" s="1">
        <f t="shared" si="1"/>
        <v>3.7428055228925792</v>
      </c>
      <c r="F55" s="1">
        <f t="shared" si="4"/>
        <v>0.68087841908307623</v>
      </c>
      <c r="G55" s="1">
        <f t="shared" si="3"/>
        <v>5.4970247521325932</v>
      </c>
    </row>
    <row r="56" spans="1:7" x14ac:dyDescent="0.25">
      <c r="A56" s="2" t="s">
        <v>76</v>
      </c>
      <c r="B56" s="2">
        <v>1.0009999999999999</v>
      </c>
      <c r="C56" s="2">
        <v>0.91100000000000003</v>
      </c>
      <c r="D56" s="1">
        <f t="shared" si="0"/>
        <v>1.0987925356750821</v>
      </c>
      <c r="E56" s="1">
        <f t="shared" si="1"/>
        <v>2.8648528983277215</v>
      </c>
      <c r="F56" s="1">
        <f t="shared" si="4"/>
        <v>0.45453471793770817</v>
      </c>
      <c r="G56" s="1">
        <f t="shared" si="3"/>
        <v>6.3028252524383319</v>
      </c>
    </row>
    <row r="57" spans="1:7" x14ac:dyDescent="0.25">
      <c r="A57" s="2" t="s">
        <v>76</v>
      </c>
      <c r="B57" s="2">
        <v>2.125</v>
      </c>
      <c r="C57" s="2">
        <v>1.0629999999999999</v>
      </c>
      <c r="D57" s="1">
        <f t="shared" si="0"/>
        <v>1.9990592662276576</v>
      </c>
      <c r="E57" s="1">
        <f t="shared" si="1"/>
        <v>7.0964651053776429</v>
      </c>
      <c r="F57" s="1">
        <f t="shared" si="4"/>
        <v>1.5714234221988743</v>
      </c>
      <c r="G57" s="1">
        <f t="shared" si="3"/>
        <v>4.5159471375624802</v>
      </c>
    </row>
    <row r="58" spans="1:7" x14ac:dyDescent="0.25">
      <c r="A58" s="2" t="s">
        <v>76</v>
      </c>
      <c r="B58" s="2">
        <v>1.0740000000000001</v>
      </c>
      <c r="C58" s="2">
        <v>1.024</v>
      </c>
      <c r="D58" s="1">
        <f t="shared" si="0"/>
        <v>1.048828125</v>
      </c>
      <c r="E58" s="1">
        <f t="shared" si="1"/>
        <v>3.4550482021943685</v>
      </c>
      <c r="F58" s="1">
        <f t="shared" si="4"/>
        <v>0.60338738758421628</v>
      </c>
      <c r="G58" s="1">
        <f t="shared" si="3"/>
        <v>5.7260862147406728</v>
      </c>
    </row>
    <row r="59" spans="1:7" x14ac:dyDescent="0.25">
      <c r="A59" s="2" t="s">
        <v>76</v>
      </c>
      <c r="B59" s="2">
        <v>1.034</v>
      </c>
      <c r="C59" s="2">
        <v>1.0329999999999999</v>
      </c>
      <c r="D59" s="1">
        <f t="shared" si="0"/>
        <v>1.000968054211036</v>
      </c>
      <c r="E59" s="1">
        <f t="shared" si="1"/>
        <v>3.3556042283376364</v>
      </c>
      <c r="F59" s="1">
        <f t="shared" si="4"/>
        <v>0.5780025578923903</v>
      </c>
      <c r="G59" s="1">
        <f t="shared" si="3"/>
        <v>5.8055179557914105</v>
      </c>
    </row>
    <row r="60" spans="1:7" x14ac:dyDescent="0.25">
      <c r="A60" s="2" t="s">
        <v>76</v>
      </c>
      <c r="B60" s="2">
        <v>1.7010000000000001</v>
      </c>
      <c r="C60" s="2">
        <v>1.133</v>
      </c>
      <c r="D60" s="1">
        <f t="shared" si="0"/>
        <v>1.501323918799647</v>
      </c>
      <c r="E60" s="1">
        <f t="shared" si="1"/>
        <v>6.0545810345558184</v>
      </c>
      <c r="F60" s="1">
        <f t="shared" si="4"/>
        <v>1.3341939074682743</v>
      </c>
      <c r="G60" s="1">
        <f t="shared" si="3"/>
        <v>4.5380068074548525</v>
      </c>
    </row>
    <row r="61" spans="1:7" x14ac:dyDescent="0.25">
      <c r="A61" s="2" t="s">
        <v>76</v>
      </c>
      <c r="B61" s="2">
        <v>2.2450000000000001</v>
      </c>
      <c r="C61" s="2">
        <v>1.181</v>
      </c>
      <c r="D61" s="1">
        <f t="shared" si="0"/>
        <v>1.9009314140558848</v>
      </c>
      <c r="E61" s="1">
        <f t="shared" si="1"/>
        <v>8.3294459741320317</v>
      </c>
      <c r="F61" s="1">
        <f t="shared" si="4"/>
        <v>2.0280296366937232</v>
      </c>
      <c r="G61" s="1">
        <f t="shared" si="3"/>
        <v>4.1071618596814226</v>
      </c>
    </row>
    <row r="62" spans="1:7" x14ac:dyDescent="0.25">
      <c r="A62" s="2" t="s">
        <v>76</v>
      </c>
      <c r="B62" s="2">
        <v>1.5189999999999999</v>
      </c>
      <c r="C62" s="2">
        <v>0.95099999999999996</v>
      </c>
      <c r="D62" s="1">
        <f t="shared" si="0"/>
        <v>1.5972660357518402</v>
      </c>
      <c r="E62" s="1">
        <f t="shared" si="1"/>
        <v>4.5382473580035532</v>
      </c>
      <c r="F62" s="1">
        <f t="shared" si="4"/>
        <v>0.85379849101852812</v>
      </c>
      <c r="G62" s="1">
        <f t="shared" si="3"/>
        <v>5.315361183866357</v>
      </c>
    </row>
    <row r="63" spans="1:7" x14ac:dyDescent="0.25">
      <c r="A63" s="2" t="s">
        <v>76</v>
      </c>
      <c r="B63" s="2">
        <v>1.1220000000000001</v>
      </c>
      <c r="C63" s="2">
        <v>1.0720000000000001</v>
      </c>
      <c r="D63" s="1">
        <f t="shared" si="0"/>
        <v>1.0466417910447761</v>
      </c>
      <c r="E63" s="1">
        <f t="shared" si="1"/>
        <v>3.7786573782553465</v>
      </c>
      <c r="F63" s="1">
        <f t="shared" si="4"/>
        <v>0.69016290163171745</v>
      </c>
      <c r="G63" s="1">
        <f t="shared" si="3"/>
        <v>5.4750224466160917</v>
      </c>
    </row>
    <row r="64" spans="1:7" x14ac:dyDescent="0.25">
      <c r="A64" s="2" t="s">
        <v>76</v>
      </c>
      <c r="B64" s="2">
        <v>1.8080000000000001</v>
      </c>
      <c r="C64" s="2">
        <v>1.101</v>
      </c>
      <c r="D64" s="1">
        <f t="shared" si="0"/>
        <v>1.6421435059037239</v>
      </c>
      <c r="E64" s="1">
        <f t="shared" si="1"/>
        <v>6.2536794689770705</v>
      </c>
      <c r="F64" s="1">
        <f t="shared" si="4"/>
        <v>1.3719190926977807</v>
      </c>
      <c r="G64" s="1">
        <f t="shared" si="3"/>
        <v>4.5583442218007608</v>
      </c>
    </row>
    <row r="65" spans="1:7" x14ac:dyDescent="0.25">
      <c r="A65" s="2" t="s">
        <v>76</v>
      </c>
      <c r="B65" s="2">
        <v>1.458</v>
      </c>
      <c r="C65" s="2">
        <v>0.98899999999999999</v>
      </c>
      <c r="D65" s="1">
        <f t="shared" si="0"/>
        <v>1.4742163801820021</v>
      </c>
      <c r="E65" s="1">
        <f t="shared" si="1"/>
        <v>4.5300572259556455</v>
      </c>
      <c r="F65" s="1">
        <f t="shared" si="4"/>
        <v>0.86680195639296986</v>
      </c>
      <c r="G65" s="1">
        <f t="shared" si="3"/>
        <v>5.2261732827722378</v>
      </c>
    </row>
    <row r="66" spans="1:7" x14ac:dyDescent="0.25">
      <c r="A66" s="2" t="s">
        <v>76</v>
      </c>
      <c r="B66" s="2">
        <v>1.097</v>
      </c>
      <c r="C66" s="2">
        <v>1.028</v>
      </c>
      <c r="D66" s="1">
        <f t="shared" ref="D66:D76" si="5">B66/C66</f>
        <v>1.0671206225680934</v>
      </c>
      <c r="E66" s="1">
        <f t="shared" ref="E66:E76" si="6">((4*PI()*(C66/2)^2)+((PI()*C66)*(B66-C66)))</f>
        <v>3.542824300935667</v>
      </c>
      <c r="F66" s="1">
        <f t="shared" si="4"/>
        <v>0.62609380978592388</v>
      </c>
      <c r="G66" s="1">
        <f t="shared" si="3"/>
        <v>5.6586157626235618</v>
      </c>
    </row>
    <row r="67" spans="1:7" x14ac:dyDescent="0.25">
      <c r="A67" s="2" t="s">
        <v>76</v>
      </c>
      <c r="B67" s="2">
        <v>1.333</v>
      </c>
      <c r="C67" s="2">
        <v>0.89600000000000002</v>
      </c>
      <c r="D67" s="1">
        <f t="shared" si="5"/>
        <v>1.4877232142857142</v>
      </c>
      <c r="E67" s="1">
        <f t="shared" si="6"/>
        <v>3.7522177344827341</v>
      </c>
      <c r="F67" s="1">
        <f t="shared" si="4"/>
        <v>0.65217841588956815</v>
      </c>
      <c r="G67" s="1">
        <f t="shared" si="3"/>
        <v>5.7533608029096266</v>
      </c>
    </row>
    <row r="68" spans="1:7" x14ac:dyDescent="0.25">
      <c r="A68" s="2" t="s">
        <v>76</v>
      </c>
      <c r="B68" s="2">
        <v>1.5509999999999999</v>
      </c>
      <c r="C68" s="2">
        <v>1.115</v>
      </c>
      <c r="D68" s="1">
        <f t="shared" si="5"/>
        <v>1.391031390134529</v>
      </c>
      <c r="E68" s="1">
        <f t="shared" si="6"/>
        <v>5.4329603793753121</v>
      </c>
      <c r="F68" s="1">
        <f t="shared" si="4"/>
        <v>1.1515324743061621</v>
      </c>
      <c r="G68" s="1">
        <f t="shared" si="3"/>
        <v>4.7180261960470178</v>
      </c>
    </row>
    <row r="69" spans="1:7" x14ac:dyDescent="0.25">
      <c r="A69" s="2" t="s">
        <v>76</v>
      </c>
      <c r="B69" s="2">
        <v>1.716</v>
      </c>
      <c r="C69" s="2">
        <v>0.98299999999999998</v>
      </c>
      <c r="D69" s="1">
        <f t="shared" si="5"/>
        <v>1.745676500508647</v>
      </c>
      <c r="E69" s="1">
        <f t="shared" si="6"/>
        <v>5.2993264526695629</v>
      </c>
      <c r="F69" s="1">
        <f t="shared" si="4"/>
        <v>1.0536361628733228</v>
      </c>
      <c r="G69" s="1">
        <f t="shared" ref="G69:G76" si="7">E69/F69</f>
        <v>5.0295601455231118</v>
      </c>
    </row>
    <row r="70" spans="1:7" x14ac:dyDescent="0.25">
      <c r="A70" s="2" t="s">
        <v>76</v>
      </c>
      <c r="B70" s="2">
        <v>1.6619999999999999</v>
      </c>
      <c r="C70" s="2">
        <v>1.1930000000000001</v>
      </c>
      <c r="D70" s="1">
        <f t="shared" si="5"/>
        <v>1.3931265716680636</v>
      </c>
      <c r="E70" s="1">
        <f t="shared" si="6"/>
        <v>6.2290430993876198</v>
      </c>
      <c r="F70" s="1">
        <f t="shared" ref="F70:F76" si="8">(((4/3)*PI()*(C70/2)^3)+(PI()*((C70/2)^2)*(B70-C70)))</f>
        <v>1.4132934841476559</v>
      </c>
      <c r="G70" s="1">
        <f t="shared" si="7"/>
        <v>4.4074660848976439</v>
      </c>
    </row>
    <row r="71" spans="1:7" x14ac:dyDescent="0.25">
      <c r="A71" s="2" t="s">
        <v>76</v>
      </c>
      <c r="B71" s="2">
        <v>1.6020000000000001</v>
      </c>
      <c r="C71" s="2">
        <v>1.1020000000000001</v>
      </c>
      <c r="D71" s="1">
        <f t="shared" si="5"/>
        <v>1.4537205081669691</v>
      </c>
      <c r="E71" s="1">
        <f t="shared" si="6"/>
        <v>5.546180237018036</v>
      </c>
      <c r="F71" s="1">
        <f t="shared" si="8"/>
        <v>1.1776135487360651</v>
      </c>
      <c r="G71" s="1">
        <f t="shared" si="7"/>
        <v>4.7096776722472002</v>
      </c>
    </row>
    <row r="72" spans="1:7" x14ac:dyDescent="0.25">
      <c r="A72" s="2" t="s">
        <v>76</v>
      </c>
      <c r="B72" s="2">
        <v>1.3360000000000001</v>
      </c>
      <c r="C72" s="2">
        <v>1.1850000000000001</v>
      </c>
      <c r="D72" s="1">
        <f t="shared" si="5"/>
        <v>1.1274261603375528</v>
      </c>
      <c r="E72" s="1">
        <f t="shared" si="6"/>
        <v>4.9736438254572173</v>
      </c>
      <c r="F72" s="1">
        <f t="shared" si="8"/>
        <v>1.0378060675729717</v>
      </c>
      <c r="G72" s="1">
        <f t="shared" si="7"/>
        <v>4.7924597676410325</v>
      </c>
    </row>
    <row r="73" spans="1:7" x14ac:dyDescent="0.25">
      <c r="A73" s="2" t="s">
        <v>76</v>
      </c>
      <c r="B73" s="2">
        <v>1.1080000000000001</v>
      </c>
      <c r="C73" s="2">
        <v>1.0820000000000001</v>
      </c>
      <c r="D73" s="1">
        <f t="shared" si="5"/>
        <v>1.0240295748613679</v>
      </c>
      <c r="E73" s="1">
        <f t="shared" si="6"/>
        <v>3.7663172023120453</v>
      </c>
      <c r="F73" s="1">
        <f t="shared" si="8"/>
        <v>0.68716140097213174</v>
      </c>
      <c r="G73" s="1">
        <f t="shared" si="7"/>
        <v>5.4809789912294429</v>
      </c>
    </row>
    <row r="74" spans="1:7" x14ac:dyDescent="0.25">
      <c r="A74" s="2" t="s">
        <v>76</v>
      </c>
      <c r="B74" s="2">
        <v>1.0149999999999999</v>
      </c>
      <c r="C74" s="2">
        <v>0.98</v>
      </c>
      <c r="D74" s="1">
        <f t="shared" si="5"/>
        <v>1.0357142857142856</v>
      </c>
      <c r="E74" s="1">
        <f t="shared" si="6"/>
        <v>3.1249422125257666</v>
      </c>
      <c r="F74" s="1">
        <f t="shared" si="8"/>
        <v>0.51920735266735574</v>
      </c>
      <c r="G74" s="1">
        <f t="shared" si="7"/>
        <v>6.0186786579038403</v>
      </c>
    </row>
    <row r="75" spans="1:7" x14ac:dyDescent="0.25">
      <c r="A75" s="2" t="s">
        <v>76</v>
      </c>
      <c r="B75" s="2">
        <v>1.7130000000000001</v>
      </c>
      <c r="C75" s="2">
        <v>1.008</v>
      </c>
      <c r="D75" s="1">
        <f t="shared" si="5"/>
        <v>1.6994047619047619</v>
      </c>
      <c r="E75" s="1">
        <f t="shared" si="6"/>
        <v>5.4246006013241104</v>
      </c>
      <c r="F75" s="1">
        <f t="shared" si="8"/>
        <v>1.0988663789036028</v>
      </c>
      <c r="G75" s="1">
        <f t="shared" si="7"/>
        <v>4.9365425182418647</v>
      </c>
    </row>
    <row r="76" spans="1:7" x14ac:dyDescent="0.25">
      <c r="A76" s="2" t="s">
        <v>76</v>
      </c>
      <c r="B76" s="2">
        <v>1.9770000000000001</v>
      </c>
      <c r="C76" s="2">
        <v>1.0129999999999999</v>
      </c>
      <c r="D76" s="1">
        <f t="shared" si="5"/>
        <v>1.9516288252714711</v>
      </c>
      <c r="E76" s="1">
        <f t="shared" si="6"/>
        <v>6.2916707489369319</v>
      </c>
      <c r="F76" s="1">
        <f t="shared" si="8"/>
        <v>1.3212227457820926</v>
      </c>
      <c r="G76" s="1">
        <f t="shared" si="7"/>
        <v>4.7620060803695914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x14ac:dyDescent="0.25">
      <c r="F79" s="1"/>
      <c r="G79" s="1"/>
    </row>
    <row r="80" spans="1:7" x14ac:dyDescent="0.25">
      <c r="F80" s="1"/>
      <c r="G80" s="1"/>
    </row>
    <row r="81" spans="6:7" x14ac:dyDescent="0.25">
      <c r="F81" s="1"/>
      <c r="G81" s="1"/>
    </row>
    <row r="82" spans="6:7" ht="19.5" customHeight="1" x14ac:dyDescent="0.25">
      <c r="F82" s="1"/>
      <c r="G82" s="1"/>
    </row>
    <row r="83" spans="6:7" x14ac:dyDescent="0.25">
      <c r="F83" s="1"/>
      <c r="G83" s="1"/>
    </row>
    <row r="84" spans="6:7" x14ac:dyDescent="0.25">
      <c r="F84" s="1"/>
      <c r="G84" s="1"/>
    </row>
    <row r="85" spans="6:7" x14ac:dyDescent="0.25">
      <c r="F85" s="1"/>
      <c r="G85" s="1"/>
    </row>
    <row r="86" spans="6:7" x14ac:dyDescent="0.25">
      <c r="F86" s="1"/>
      <c r="G86" s="1"/>
    </row>
    <row r="87" spans="6:7" x14ac:dyDescent="0.25">
      <c r="F87" s="1"/>
      <c r="G87" s="1"/>
    </row>
    <row r="88" spans="6:7" x14ac:dyDescent="0.25">
      <c r="F88" s="1"/>
      <c r="G88" s="1"/>
    </row>
    <row r="89" spans="6:7" x14ac:dyDescent="0.25">
      <c r="F89" s="1"/>
      <c r="G89" s="1"/>
    </row>
    <row r="90" spans="6:7" ht="14.25" customHeight="1" x14ac:dyDescent="0.25">
      <c r="F90" s="1"/>
      <c r="G90" s="1"/>
    </row>
    <row r="91" spans="6:7" ht="14.25" customHeight="1" x14ac:dyDescent="0.25">
      <c r="F91" s="1"/>
      <c r="G91" s="1"/>
    </row>
    <row r="92" spans="6:7" ht="14.25" customHeight="1" x14ac:dyDescent="0.25">
      <c r="F92" s="1"/>
      <c r="G92" s="1"/>
    </row>
    <row r="93" spans="6:7" x14ac:dyDescent="0.25">
      <c r="F93" s="1"/>
      <c r="G93" s="1"/>
    </row>
    <row r="94" spans="6:7" x14ac:dyDescent="0.25">
      <c r="F94" s="1"/>
      <c r="G94" s="1"/>
    </row>
    <row r="95" spans="6:7" x14ac:dyDescent="0.25">
      <c r="F95" s="1"/>
      <c r="G95" s="1"/>
    </row>
    <row r="96" spans="6:7" x14ac:dyDescent="0.25">
      <c r="F96" s="1"/>
      <c r="G96" s="1"/>
    </row>
    <row r="97" spans="1:7" s="2" customFormat="1" x14ac:dyDescent="0.25">
      <c r="D97" s="1"/>
      <c r="E97" s="1"/>
      <c r="F97" s="1"/>
      <c r="G97" s="1"/>
    </row>
    <row r="98" spans="1:7" s="2" customFormat="1" x14ac:dyDescent="0.25">
      <c r="D98" s="1"/>
      <c r="E98" s="1"/>
      <c r="F98" s="1"/>
      <c r="G98" s="1"/>
    </row>
    <row r="99" spans="1:7" s="2" customFormat="1" x14ac:dyDescent="0.25">
      <c r="D99" s="1"/>
      <c r="E99" s="1"/>
      <c r="F99" s="1"/>
      <c r="G99" s="1"/>
    </row>
    <row r="100" spans="1:7" s="2" customFormat="1" x14ac:dyDescent="0.25">
      <c r="D100" s="1"/>
      <c r="E100" s="1"/>
      <c r="F100" s="1"/>
      <c r="G100" s="1"/>
    </row>
    <row r="101" spans="1:7" s="2" customFormat="1" x14ac:dyDescent="0.25">
      <c r="D101" s="1"/>
      <c r="E101" s="1"/>
      <c r="F101" s="1"/>
      <c r="G101" s="1"/>
    </row>
    <row r="102" spans="1:7" s="2" customFormat="1" x14ac:dyDescent="0.25">
      <c r="D102" s="1"/>
      <c r="E102" s="1"/>
      <c r="F102" s="1"/>
      <c r="G102" s="1"/>
    </row>
    <row r="103" spans="1:7" s="2" customFormat="1" x14ac:dyDescent="0.25">
      <c r="D103" s="1"/>
      <c r="E103" s="1"/>
      <c r="F103" s="1"/>
      <c r="G103" s="1"/>
    </row>
    <row r="104" spans="1:7" s="2" customFormat="1" x14ac:dyDescent="0.25"/>
    <row r="105" spans="1:7" s="2" customFormat="1" x14ac:dyDescent="0.25">
      <c r="A105" s="2" t="s">
        <v>7</v>
      </c>
      <c r="B105" s="2">
        <f t="shared" ref="B105:G105" si="9">COUNT(B1:B103)</f>
        <v>75</v>
      </c>
      <c r="C105" s="2">
        <f t="shared" si="9"/>
        <v>75</v>
      </c>
      <c r="D105" s="2">
        <f t="shared" si="9"/>
        <v>75</v>
      </c>
      <c r="E105" s="2">
        <f t="shared" si="9"/>
        <v>75</v>
      </c>
      <c r="F105" s="2">
        <f t="shared" si="9"/>
        <v>75</v>
      </c>
      <c r="G105" s="2">
        <f t="shared" si="9"/>
        <v>75</v>
      </c>
    </row>
    <row r="106" spans="1:7" s="2" customFormat="1" x14ac:dyDescent="0.25">
      <c r="A106" s="2" t="s">
        <v>8</v>
      </c>
      <c r="B106" s="2">
        <f t="shared" ref="B106:G106" si="10">AVERAGE(B2:B103)</f>
        <v>1.5125333333333333</v>
      </c>
      <c r="C106" s="2">
        <f t="shared" si="10"/>
        <v>1.0307200000000003</v>
      </c>
      <c r="D106" s="2">
        <f t="shared" si="10"/>
        <v>1.4654138223291677</v>
      </c>
      <c r="E106" s="2">
        <f t="shared" si="10"/>
        <v>4.9566147177586801</v>
      </c>
      <c r="F106" s="2">
        <f t="shared" si="10"/>
        <v>1.0092446978367184</v>
      </c>
      <c r="G106" s="2">
        <f t="shared" si="10"/>
        <v>5.2168461322369533</v>
      </c>
    </row>
    <row r="107" spans="1:7" s="2" customFormat="1" x14ac:dyDescent="0.25">
      <c r="A107" s="2" t="s">
        <v>9</v>
      </c>
      <c r="B107" s="2">
        <f t="shared" ref="B107:G107" si="11">_xlfn.STDEV.S(B2:B103)</f>
        <v>0.44506942468877181</v>
      </c>
      <c r="C107" s="2">
        <f t="shared" si="11"/>
        <v>0.10778890280342636</v>
      </c>
      <c r="D107" s="2">
        <f t="shared" si="11"/>
        <v>0.38968840843902491</v>
      </c>
      <c r="E107" s="2">
        <f t="shared" si="11"/>
        <v>1.7318666908064912</v>
      </c>
      <c r="F107" s="2">
        <f t="shared" si="11"/>
        <v>0.48490596476220854</v>
      </c>
      <c r="G107" s="2">
        <f t="shared" si="11"/>
        <v>0.74190132104805917</v>
      </c>
    </row>
    <row r="108" spans="1:7" s="2" customFormat="1" x14ac:dyDescent="0.25"/>
    <row r="109" spans="1:7" s="2" customFormat="1" x14ac:dyDescent="0.25"/>
    <row r="110" spans="1:7" s="2" customFormat="1" x14ac:dyDescent="0.25"/>
    <row r="111" spans="1:7" s="2" customFormat="1" x14ac:dyDescent="0.25"/>
    <row r="112" spans="1:7" s="2" customFormat="1" x14ac:dyDescent="0.25"/>
    <row r="113" spans="4:4" x14ac:dyDescent="0.25">
      <c r="D113" s="2"/>
    </row>
    <row r="114" spans="4:4" x14ac:dyDescent="0.25">
      <c r="D114" s="2"/>
    </row>
    <row r="115" spans="4:4" x14ac:dyDescent="0.25">
      <c r="D115" s="2"/>
    </row>
    <row r="116" spans="4:4" x14ac:dyDescent="0.25">
      <c r="D116" s="2"/>
    </row>
    <row r="117" spans="4:4" x14ac:dyDescent="0.25">
      <c r="D117" s="2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  <row r="133" spans="4:5" s="2" customFormat="1" x14ac:dyDescent="0.25">
      <c r="D133" s="1"/>
      <c r="E133" s="1"/>
    </row>
    <row r="134" spans="4:5" s="2" customFormat="1" x14ac:dyDescent="0.25">
      <c r="D134" s="1"/>
      <c r="E134" s="1"/>
    </row>
    <row r="135" spans="4:5" s="2" customFormat="1" x14ac:dyDescent="0.25">
      <c r="D135" s="1"/>
      <c r="E135" s="1"/>
    </row>
    <row r="136" spans="4:5" s="2" customFormat="1" x14ac:dyDescent="0.25">
      <c r="D136" s="1"/>
      <c r="E136" s="1"/>
    </row>
    <row r="137" spans="4:5" s="2" customFormat="1" x14ac:dyDescent="0.25">
      <c r="D137" s="1"/>
      <c r="E137" s="1"/>
    </row>
    <row r="138" spans="4:5" s="2" customFormat="1" x14ac:dyDescent="0.25">
      <c r="D138" s="1"/>
      <c r="E138" s="1"/>
    </row>
    <row r="139" spans="4:5" s="2" customFormat="1" x14ac:dyDescent="0.25">
      <c r="D139" s="1"/>
      <c r="E139" s="1"/>
    </row>
    <row r="140" spans="4:5" s="2" customFormat="1" x14ac:dyDescent="0.25">
      <c r="D140" s="1"/>
      <c r="E140" s="1"/>
    </row>
    <row r="141" spans="4:5" s="2" customFormat="1" x14ac:dyDescent="0.25">
      <c r="D141" s="1"/>
      <c r="E141" s="1"/>
    </row>
    <row r="142" spans="4:5" s="2" customFormat="1" x14ac:dyDescent="0.25">
      <c r="D142" s="1"/>
      <c r="E142" s="1"/>
    </row>
    <row r="143" spans="4:5" s="2" customFormat="1" x14ac:dyDescent="0.25">
      <c r="D143" s="1"/>
      <c r="E143" s="1"/>
    </row>
    <row r="144" spans="4:5" s="2" customFormat="1" x14ac:dyDescent="0.25">
      <c r="D144" s="1"/>
      <c r="E144" s="1"/>
    </row>
    <row r="145" spans="4:5" s="2" customFormat="1" x14ac:dyDescent="0.25">
      <c r="D145" s="1"/>
      <c r="E145" s="1"/>
    </row>
    <row r="146" spans="4:5" s="2" customFormat="1" x14ac:dyDescent="0.25">
      <c r="D146" s="1"/>
      <c r="E146" s="1"/>
    </row>
    <row r="147" spans="4:5" s="2" customFormat="1" x14ac:dyDescent="0.25">
      <c r="D147" s="1"/>
      <c r="E147" s="1"/>
    </row>
    <row r="148" spans="4:5" s="2" customFormat="1" x14ac:dyDescent="0.25">
      <c r="D148" s="1"/>
      <c r="E148" s="1"/>
    </row>
    <row r="149" spans="4:5" s="2" customFormat="1" x14ac:dyDescent="0.25">
      <c r="D149" s="1"/>
      <c r="E149" s="1"/>
    </row>
  </sheetData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7"/>
  <sheetViews>
    <sheetView workbookViewId="0">
      <pane ySplit="1" topLeftCell="A2" activePane="bottomLeft" state="frozen"/>
      <selection pane="bottomLeft" activeCell="A2" sqref="A2:G7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7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76</v>
      </c>
      <c r="B2" s="2">
        <v>1.2430000000000001</v>
      </c>
      <c r="C2" s="2">
        <v>1.141</v>
      </c>
      <c r="D2" s="1">
        <f t="shared" ref="D2:D33" si="0">B2/C2</f>
        <v>1.0893952673093779</v>
      </c>
      <c r="E2" s="1">
        <f t="shared" ref="E2:E33" si="1">((4*PI()*(C2/2)^2)+((PI()*C2)*(B2-C2)))</f>
        <v>4.455604621658221</v>
      </c>
      <c r="F2" s="1">
        <f t="shared" ref="F2:F33" si="2">(((4/3)*PI()*(C2/2)^3)+(PI()*((C2/2)^2)*(B2-C2)))</f>
        <v>0.88207230706164763</v>
      </c>
      <c r="G2" s="1">
        <f t="shared" ref="G2:G33" si="3">E2/F2</f>
        <v>5.0512918113263261</v>
      </c>
    </row>
    <row r="3" spans="1:7" x14ac:dyDescent="0.25">
      <c r="A3" s="2" t="s">
        <v>76</v>
      </c>
      <c r="B3" s="2">
        <v>1.393</v>
      </c>
      <c r="C3" s="2">
        <v>1.149</v>
      </c>
      <c r="D3" s="1">
        <f t="shared" si="0"/>
        <v>1.2123585726718886</v>
      </c>
      <c r="E3" s="1">
        <f t="shared" si="1"/>
        <v>5.0282981128517186</v>
      </c>
      <c r="F3" s="1">
        <f t="shared" si="2"/>
        <v>1.0472522751226292</v>
      </c>
      <c r="G3" s="1">
        <f t="shared" si="3"/>
        <v>4.8014200897896586</v>
      </c>
    </row>
    <row r="4" spans="1:7" x14ac:dyDescent="0.25">
      <c r="A4" s="2" t="s">
        <v>76</v>
      </c>
      <c r="B4" s="2">
        <v>1.1140000000000001</v>
      </c>
      <c r="C4" s="2">
        <v>0.999</v>
      </c>
      <c r="D4" s="1">
        <f t="shared" si="0"/>
        <v>1.1151151151151153</v>
      </c>
      <c r="E4" s="1">
        <f t="shared" si="1"/>
        <v>3.4962344818829307</v>
      </c>
      <c r="F4" s="1">
        <f t="shared" si="2"/>
        <v>0.61216978707814595</v>
      </c>
      <c r="G4" s="1">
        <f t="shared" si="3"/>
        <v>5.7112169788226126</v>
      </c>
    </row>
    <row r="5" spans="1:7" x14ac:dyDescent="0.25">
      <c r="A5" s="2" t="s">
        <v>76</v>
      </c>
      <c r="B5" s="2">
        <v>1.8260000000000001</v>
      </c>
      <c r="C5" s="2">
        <v>1.2649999999999999</v>
      </c>
      <c r="D5" s="1">
        <f t="shared" si="0"/>
        <v>1.4434782608695653</v>
      </c>
      <c r="E5" s="1">
        <f t="shared" si="1"/>
        <v>7.2567334546005267</v>
      </c>
      <c r="F5" s="1">
        <f t="shared" si="2"/>
        <v>1.7649854794611857</v>
      </c>
      <c r="G5" s="1">
        <f t="shared" si="3"/>
        <v>4.11149753867429</v>
      </c>
    </row>
    <row r="6" spans="1:7" x14ac:dyDescent="0.25">
      <c r="A6" s="2" t="s">
        <v>76</v>
      </c>
      <c r="B6" s="2">
        <v>1.8080000000000001</v>
      </c>
      <c r="C6" s="2">
        <v>0.98299999999999998</v>
      </c>
      <c r="D6" s="1">
        <f t="shared" si="0"/>
        <v>1.8392675483214649</v>
      </c>
      <c r="E6" s="1">
        <f t="shared" si="1"/>
        <v>5.5834395258896095</v>
      </c>
      <c r="F6" s="1">
        <f t="shared" si="2"/>
        <v>1.1234569506171492</v>
      </c>
      <c r="G6" s="1">
        <f t="shared" si="3"/>
        <v>4.9698740328434088</v>
      </c>
    </row>
    <row r="7" spans="1:7" x14ac:dyDescent="0.25">
      <c r="A7" s="2" t="s">
        <v>76</v>
      </c>
      <c r="B7" s="2">
        <v>1.742</v>
      </c>
      <c r="C7" s="2">
        <v>0.95899999999999996</v>
      </c>
      <c r="D7" s="1">
        <f t="shared" si="0"/>
        <v>1.8164754953076121</v>
      </c>
      <c r="E7" s="1">
        <f t="shared" si="1"/>
        <v>5.2482755720487297</v>
      </c>
      <c r="F7" s="1">
        <f t="shared" si="2"/>
        <v>1.0273737944617642</v>
      </c>
      <c r="G7" s="1">
        <f t="shared" si="3"/>
        <v>5.108438233815642</v>
      </c>
    </row>
    <row r="8" spans="1:7" x14ac:dyDescent="0.25">
      <c r="A8" s="2" t="s">
        <v>76</v>
      </c>
      <c r="B8" s="2">
        <v>1.2010000000000001</v>
      </c>
      <c r="C8" s="2">
        <v>1.1399999999999999</v>
      </c>
      <c r="D8" s="1">
        <f t="shared" si="0"/>
        <v>1.0535087719298246</v>
      </c>
      <c r="E8" s="1">
        <f t="shared" si="1"/>
        <v>4.3012801657359301</v>
      </c>
      <c r="F8" s="1">
        <f t="shared" si="2"/>
        <v>0.83799753503723673</v>
      </c>
      <c r="G8" s="1">
        <f t="shared" si="3"/>
        <v>5.132807658610596</v>
      </c>
    </row>
    <row r="9" spans="1:7" x14ac:dyDescent="0.25">
      <c r="A9" s="2" t="s">
        <v>76</v>
      </c>
      <c r="B9" s="2">
        <v>1.1000000000000001</v>
      </c>
      <c r="C9" s="2">
        <v>1.052</v>
      </c>
      <c r="D9" s="1">
        <f t="shared" si="0"/>
        <v>1.0456273764258555</v>
      </c>
      <c r="E9" s="1">
        <f t="shared" si="1"/>
        <v>3.6354510187341091</v>
      </c>
      <c r="F9" s="1">
        <f t="shared" si="2"/>
        <v>0.65132299790910764</v>
      </c>
      <c r="G9" s="1">
        <f t="shared" si="3"/>
        <v>5.5816407994262747</v>
      </c>
    </row>
    <row r="10" spans="1:7" x14ac:dyDescent="0.25">
      <c r="A10" s="2" t="s">
        <v>76</v>
      </c>
      <c r="B10" s="2">
        <v>1.712</v>
      </c>
      <c r="C10" s="2">
        <v>1.101</v>
      </c>
      <c r="D10" s="1">
        <f t="shared" si="0"/>
        <v>1.5549500454132608</v>
      </c>
      <c r="E10" s="1">
        <f t="shared" si="1"/>
        <v>5.9216256918632437</v>
      </c>
      <c r="F10" s="1">
        <f t="shared" si="2"/>
        <v>1.2805212905471999</v>
      </c>
      <c r="G10" s="1">
        <f t="shared" si="3"/>
        <v>4.6243867521583963</v>
      </c>
    </row>
    <row r="11" spans="1:7" x14ac:dyDescent="0.25">
      <c r="A11" s="2" t="s">
        <v>76</v>
      </c>
      <c r="B11" s="2">
        <v>1.319</v>
      </c>
      <c r="C11" s="2">
        <v>1.1579999999999999</v>
      </c>
      <c r="D11" s="1">
        <f t="shared" si="0"/>
        <v>1.1390328151986184</v>
      </c>
      <c r="E11" s="1">
        <f t="shared" si="1"/>
        <v>4.7984749022783566</v>
      </c>
      <c r="F11" s="1">
        <f t="shared" si="2"/>
        <v>0.98262688837569523</v>
      </c>
      <c r="G11" s="1">
        <f t="shared" si="3"/>
        <v>4.8833132484399506</v>
      </c>
    </row>
    <row r="12" spans="1:7" x14ac:dyDescent="0.25">
      <c r="A12" s="2" t="s">
        <v>76</v>
      </c>
      <c r="B12" s="2">
        <v>1.599</v>
      </c>
      <c r="C12" s="2">
        <v>1.095</v>
      </c>
      <c r="D12" s="1">
        <f t="shared" si="0"/>
        <v>1.4602739726027398</v>
      </c>
      <c r="E12" s="1">
        <f t="shared" si="1"/>
        <v>5.5006302851336368</v>
      </c>
      <c r="F12" s="1">
        <f t="shared" si="2"/>
        <v>1.1620726485586497</v>
      </c>
      <c r="G12" s="1">
        <f t="shared" si="3"/>
        <v>4.7334650651628518</v>
      </c>
    </row>
    <row r="13" spans="1:7" x14ac:dyDescent="0.25">
      <c r="A13" s="2" t="s">
        <v>76</v>
      </c>
      <c r="B13" s="2">
        <v>1.61</v>
      </c>
      <c r="C13" s="2">
        <v>1.1910000000000001</v>
      </c>
      <c r="D13" s="1">
        <f t="shared" si="0"/>
        <v>1.3518052057094878</v>
      </c>
      <c r="E13" s="1">
        <f t="shared" si="1"/>
        <v>6.0240353291849642</v>
      </c>
      <c r="F13" s="1">
        <f t="shared" si="2"/>
        <v>1.3513697874957953</v>
      </c>
      <c r="G13" s="1">
        <f t="shared" si="3"/>
        <v>4.4577253279785252</v>
      </c>
    </row>
    <row r="14" spans="1:7" x14ac:dyDescent="0.25">
      <c r="A14" s="2" t="s">
        <v>76</v>
      </c>
      <c r="B14" s="2">
        <v>1.2290000000000001</v>
      </c>
      <c r="C14" s="2">
        <v>1.105</v>
      </c>
      <c r="D14" s="1">
        <f t="shared" si="0"/>
        <v>1.1122171945701358</v>
      </c>
      <c r="E14" s="1">
        <f t="shared" si="1"/>
        <v>4.2664241952443511</v>
      </c>
      <c r="F14" s="1">
        <f t="shared" si="2"/>
        <v>0.8253714087126125</v>
      </c>
      <c r="G14" s="1">
        <f t="shared" si="3"/>
        <v>5.1690961792570222</v>
      </c>
    </row>
    <row r="15" spans="1:7" x14ac:dyDescent="0.25">
      <c r="A15" s="2" t="s">
        <v>76</v>
      </c>
      <c r="B15" s="2">
        <v>1.756</v>
      </c>
      <c r="C15" s="2">
        <v>1.321</v>
      </c>
      <c r="D15" s="1">
        <f t="shared" si="0"/>
        <v>1.3292959878879638</v>
      </c>
      <c r="E15" s="1">
        <f t="shared" si="1"/>
        <v>7.2874770803085562</v>
      </c>
      <c r="F15" s="1">
        <f t="shared" si="2"/>
        <v>1.8031895766669879</v>
      </c>
      <c r="G15" s="1">
        <f t="shared" si="3"/>
        <v>4.041437003966446</v>
      </c>
    </row>
    <row r="16" spans="1:7" x14ac:dyDescent="0.25">
      <c r="A16" s="2" t="s">
        <v>76</v>
      </c>
      <c r="B16" s="2">
        <v>1.2989999999999999</v>
      </c>
      <c r="C16" s="2">
        <v>1.19</v>
      </c>
      <c r="D16" s="1">
        <f t="shared" si="0"/>
        <v>1.0915966386554621</v>
      </c>
      <c r="E16" s="1">
        <f t="shared" si="1"/>
        <v>4.8563053398456377</v>
      </c>
      <c r="F16" s="1">
        <f t="shared" si="2"/>
        <v>1.0035772440598503</v>
      </c>
      <c r="G16" s="1">
        <f t="shared" si="3"/>
        <v>4.8389950734634457</v>
      </c>
    </row>
    <row r="17" spans="1:7" x14ac:dyDescent="0.25">
      <c r="A17" s="2" t="s">
        <v>76</v>
      </c>
      <c r="B17" s="2">
        <v>1.4410000000000001</v>
      </c>
      <c r="C17" s="2">
        <v>1.0840000000000001</v>
      </c>
      <c r="D17" s="1">
        <f t="shared" si="0"/>
        <v>1.3293357933579335</v>
      </c>
      <c r="E17" s="1">
        <f t="shared" si="1"/>
        <v>4.9073059549840146</v>
      </c>
      <c r="F17" s="1">
        <f t="shared" si="2"/>
        <v>0.99641014129085459</v>
      </c>
      <c r="G17" s="1">
        <f t="shared" si="3"/>
        <v>4.9249859587203453</v>
      </c>
    </row>
    <row r="18" spans="1:7" x14ac:dyDescent="0.25">
      <c r="A18" s="2" t="s">
        <v>76</v>
      </c>
      <c r="B18" s="2">
        <v>1.357</v>
      </c>
      <c r="C18" s="2">
        <v>0.93899999999999995</v>
      </c>
      <c r="D18" s="1">
        <f t="shared" si="0"/>
        <v>1.4451544195953143</v>
      </c>
      <c r="E18" s="1">
        <f t="shared" si="1"/>
        <v>4.0030896158351466</v>
      </c>
      <c r="F18" s="1">
        <f t="shared" si="2"/>
        <v>0.72297214440623558</v>
      </c>
      <c r="G18" s="1">
        <f t="shared" si="3"/>
        <v>5.536990113392009</v>
      </c>
    </row>
    <row r="19" spans="1:7" x14ac:dyDescent="0.25">
      <c r="A19" s="2" t="s">
        <v>76</v>
      </c>
      <c r="B19" s="2">
        <v>1.196</v>
      </c>
      <c r="C19" s="2">
        <v>0.999</v>
      </c>
      <c r="D19" s="1">
        <f t="shared" si="0"/>
        <v>1.1971971971971971</v>
      </c>
      <c r="E19" s="1">
        <f t="shared" si="1"/>
        <v>3.7535874688796991</v>
      </c>
      <c r="F19" s="1">
        <f t="shared" si="2"/>
        <v>0.67644369558058881</v>
      </c>
      <c r="G19" s="1">
        <f t="shared" si="3"/>
        <v>5.5490020727564184</v>
      </c>
    </row>
    <row r="20" spans="1:7" x14ac:dyDescent="0.25">
      <c r="A20" s="2" t="s">
        <v>76</v>
      </c>
      <c r="B20" s="2">
        <v>1.1839999999999999</v>
      </c>
      <c r="C20" s="2">
        <v>1.095</v>
      </c>
      <c r="D20" s="1">
        <f t="shared" si="0"/>
        <v>1.0812785388127855</v>
      </c>
      <c r="E20" s="1">
        <f t="shared" si="1"/>
        <v>4.073012043526095</v>
      </c>
      <c r="F20" s="1">
        <f t="shared" si="2"/>
        <v>0.77126215491858507</v>
      </c>
      <c r="G20" s="1">
        <f t="shared" si="3"/>
        <v>5.2809696645313098</v>
      </c>
    </row>
    <row r="21" spans="1:7" x14ac:dyDescent="0.25">
      <c r="A21" s="2" t="s">
        <v>76</v>
      </c>
      <c r="B21" s="2">
        <v>1.726</v>
      </c>
      <c r="C21" s="2">
        <v>1.26</v>
      </c>
      <c r="D21" s="1">
        <f t="shared" si="0"/>
        <v>1.3698412698412699</v>
      </c>
      <c r="E21" s="1">
        <f t="shared" si="1"/>
        <v>6.8322100393209384</v>
      </c>
      <c r="F21" s="1">
        <f t="shared" si="2"/>
        <v>1.6284489502179844</v>
      </c>
      <c r="G21" s="1">
        <f t="shared" si="3"/>
        <v>4.1955322200345169</v>
      </c>
    </row>
    <row r="22" spans="1:7" x14ac:dyDescent="0.25">
      <c r="A22" s="2" t="s">
        <v>76</v>
      </c>
      <c r="B22" s="2">
        <v>2.274</v>
      </c>
      <c r="C22" s="2">
        <v>1.216</v>
      </c>
      <c r="D22" s="1">
        <f t="shared" si="0"/>
        <v>1.8700657894736843</v>
      </c>
      <c r="E22" s="1">
        <f t="shared" si="1"/>
        <v>8.6870817402240377</v>
      </c>
      <c r="F22" s="1">
        <f t="shared" si="2"/>
        <v>2.170145586580412</v>
      </c>
      <c r="G22" s="1">
        <f t="shared" si="3"/>
        <v>4.0029949114670371</v>
      </c>
    </row>
    <row r="23" spans="1:7" x14ac:dyDescent="0.25">
      <c r="A23" s="2" t="s">
        <v>76</v>
      </c>
      <c r="B23" s="2">
        <v>1.353</v>
      </c>
      <c r="C23" s="2">
        <v>1.1879999999999999</v>
      </c>
      <c r="D23" s="1">
        <f t="shared" si="0"/>
        <v>1.1388888888888888</v>
      </c>
      <c r="E23" s="1">
        <f t="shared" si="1"/>
        <v>5.0496829340447036</v>
      </c>
      <c r="F23" s="1">
        <f t="shared" si="2"/>
        <v>1.0608029051445618</v>
      </c>
      <c r="G23" s="1">
        <f t="shared" si="3"/>
        <v>4.7602461395564841</v>
      </c>
    </row>
    <row r="24" spans="1:7" x14ac:dyDescent="0.25">
      <c r="A24" s="2" t="s">
        <v>76</v>
      </c>
      <c r="B24" s="2">
        <v>1.637</v>
      </c>
      <c r="C24" s="2">
        <v>1.22</v>
      </c>
      <c r="D24" s="1">
        <f t="shared" si="0"/>
        <v>1.3418032786885246</v>
      </c>
      <c r="E24" s="1">
        <f t="shared" si="1"/>
        <v>6.27420035219032</v>
      </c>
      <c r="F24" s="1">
        <f t="shared" si="2"/>
        <v>1.4382432126817375</v>
      </c>
      <c r="G24" s="1">
        <f t="shared" si="3"/>
        <v>4.3624056744140605</v>
      </c>
    </row>
    <row r="25" spans="1:7" x14ac:dyDescent="0.25">
      <c r="A25" s="2" t="s">
        <v>76</v>
      </c>
      <c r="B25" s="2">
        <v>1.8180000000000001</v>
      </c>
      <c r="C25" s="2">
        <v>1.0980000000000001</v>
      </c>
      <c r="D25" s="1">
        <f t="shared" si="0"/>
        <v>1.6557377049180326</v>
      </c>
      <c r="E25" s="1">
        <f t="shared" si="1"/>
        <v>6.2711341577604163</v>
      </c>
      <c r="F25" s="1">
        <f t="shared" si="2"/>
        <v>1.3748685510424643</v>
      </c>
      <c r="G25" s="1">
        <f t="shared" si="3"/>
        <v>4.5612608950909994</v>
      </c>
    </row>
    <row r="26" spans="1:7" x14ac:dyDescent="0.25">
      <c r="A26" s="2" t="s">
        <v>76</v>
      </c>
      <c r="B26" s="2">
        <v>1.655</v>
      </c>
      <c r="C26" s="2">
        <v>1.196</v>
      </c>
      <c r="D26" s="1">
        <f t="shared" si="0"/>
        <v>1.383779264214047</v>
      </c>
      <c r="E26" s="1">
        <f t="shared" si="1"/>
        <v>6.218405666662564</v>
      </c>
      <c r="F26" s="1">
        <f t="shared" si="2"/>
        <v>1.4114227827467696</v>
      </c>
      <c r="G26" s="1">
        <f t="shared" si="3"/>
        <v>4.4057710720532128</v>
      </c>
    </row>
    <row r="27" spans="1:7" x14ac:dyDescent="0.25">
      <c r="A27" s="2" t="s">
        <v>76</v>
      </c>
      <c r="B27" s="2">
        <v>1.2669999999999999</v>
      </c>
      <c r="C27" s="2">
        <v>1.0109999999999999</v>
      </c>
      <c r="D27" s="1">
        <f t="shared" si="0"/>
        <v>1.2532146389713155</v>
      </c>
      <c r="E27" s="1">
        <f t="shared" si="1"/>
        <v>4.024182268911348</v>
      </c>
      <c r="F27" s="1">
        <f t="shared" si="2"/>
        <v>0.74657791923806571</v>
      </c>
      <c r="G27" s="1">
        <f t="shared" si="3"/>
        <v>5.390170490199206</v>
      </c>
    </row>
    <row r="28" spans="1:7" x14ac:dyDescent="0.25">
      <c r="A28" s="2" t="s">
        <v>76</v>
      </c>
      <c r="B28" s="2">
        <v>1.762</v>
      </c>
      <c r="C28" s="2">
        <v>0.98899999999999999</v>
      </c>
      <c r="D28" s="1">
        <f t="shared" si="0"/>
        <v>1.78159757330637</v>
      </c>
      <c r="E28" s="1">
        <f t="shared" si="1"/>
        <v>5.4745959068133381</v>
      </c>
      <c r="F28" s="1">
        <f t="shared" si="2"/>
        <v>1.1003391452350344</v>
      </c>
      <c r="G28" s="1">
        <f t="shared" si="3"/>
        <v>4.9753713939205122</v>
      </c>
    </row>
    <row r="29" spans="1:7" x14ac:dyDescent="0.25">
      <c r="A29" s="2" t="s">
        <v>76</v>
      </c>
      <c r="B29" s="2">
        <v>1.6040000000000001</v>
      </c>
      <c r="C29" s="2">
        <v>1.1339999999999999</v>
      </c>
      <c r="D29" s="1">
        <f t="shared" si="0"/>
        <v>1.414462081128748</v>
      </c>
      <c r="E29" s="1">
        <f t="shared" si="1"/>
        <v>5.7143559749500046</v>
      </c>
      <c r="F29" s="1">
        <f t="shared" si="2"/>
        <v>1.2382446512277729</v>
      </c>
      <c r="G29" s="1">
        <f t="shared" si="3"/>
        <v>4.6148844408768284</v>
      </c>
    </row>
    <row r="30" spans="1:7" x14ac:dyDescent="0.25">
      <c r="A30" s="2" t="s">
        <v>76</v>
      </c>
      <c r="B30" s="2">
        <v>1.8129999999999999</v>
      </c>
      <c r="C30" s="2">
        <v>1.07</v>
      </c>
      <c r="D30" s="1">
        <f t="shared" si="0"/>
        <v>1.6943925233644859</v>
      </c>
      <c r="E30" s="1">
        <f t="shared" si="1"/>
        <v>6.0944070046253751</v>
      </c>
      <c r="F30" s="1">
        <f t="shared" si="2"/>
        <v>1.3095383663096545</v>
      </c>
      <c r="G30" s="1">
        <f t="shared" si="3"/>
        <v>4.6538590708111309</v>
      </c>
    </row>
    <row r="31" spans="1:7" x14ac:dyDescent="0.25">
      <c r="A31" s="2" t="s">
        <v>76</v>
      </c>
      <c r="B31" s="2">
        <v>1.482</v>
      </c>
      <c r="C31" s="2">
        <v>1.1879999999999999</v>
      </c>
      <c r="D31" s="1">
        <f t="shared" si="0"/>
        <v>1.2474747474747476</v>
      </c>
      <c r="E31" s="1">
        <f t="shared" si="1"/>
        <v>5.5311382913926472</v>
      </c>
      <c r="F31" s="1">
        <f t="shared" si="2"/>
        <v>1.2037951462769008</v>
      </c>
      <c r="G31" s="1">
        <f t="shared" si="3"/>
        <v>4.5947504511040433</v>
      </c>
    </row>
    <row r="32" spans="1:7" x14ac:dyDescent="0.25">
      <c r="A32" s="2" t="s">
        <v>76</v>
      </c>
      <c r="B32" s="2">
        <v>1.21</v>
      </c>
      <c r="C32" s="2">
        <v>1.1459999999999999</v>
      </c>
      <c r="D32" s="1">
        <f t="shared" si="0"/>
        <v>1.0558464223385691</v>
      </c>
      <c r="E32" s="1">
        <f t="shared" si="1"/>
        <v>4.3563208690268214</v>
      </c>
      <c r="F32" s="1">
        <f t="shared" si="2"/>
        <v>0.85406210677047978</v>
      </c>
      <c r="G32" s="1">
        <f t="shared" si="3"/>
        <v>5.100707354292604</v>
      </c>
    </row>
    <row r="33" spans="1:7" x14ac:dyDescent="0.25">
      <c r="A33" s="2" t="s">
        <v>76</v>
      </c>
      <c r="B33" s="2">
        <v>2.456</v>
      </c>
      <c r="C33" s="2">
        <v>1.2350000000000001</v>
      </c>
      <c r="D33" s="1">
        <f t="shared" si="0"/>
        <v>1.9886639676113358</v>
      </c>
      <c r="E33" s="1">
        <f t="shared" si="1"/>
        <v>9.5289531731624173</v>
      </c>
      <c r="F33" s="1">
        <f t="shared" si="2"/>
        <v>2.4489251227127888</v>
      </c>
      <c r="G33" s="1">
        <f t="shared" si="3"/>
        <v>3.8910757559654376</v>
      </c>
    </row>
    <row r="34" spans="1:7" x14ac:dyDescent="0.25">
      <c r="A34" s="2" t="s">
        <v>76</v>
      </c>
      <c r="B34" s="2">
        <v>1.2529999999999999</v>
      </c>
      <c r="C34" s="2">
        <v>1.0609999999999999</v>
      </c>
      <c r="D34" s="1">
        <f t="shared" ref="D34:D65" si="4">B34/C34</f>
        <v>1.1809613572101791</v>
      </c>
      <c r="E34" s="1">
        <f t="shared" ref="E34:E65" si="5">((4*PI()*(C34/2)^2)+((PI()*C34)*(B34-C34)))</f>
        <v>4.176536946239839</v>
      </c>
      <c r="F34" s="1">
        <f t="shared" ref="F34:F65" si="6">(((4/3)*PI()*(C34/2)^3)+(PI()*((C34/2)^2)*(B34-C34)))</f>
        <v>0.79513585917087948</v>
      </c>
      <c r="G34" s="1">
        <f t="shared" ref="G34:G65" si="7">E34/F34</f>
        <v>5.2526079638703305</v>
      </c>
    </row>
    <row r="35" spans="1:7" x14ac:dyDescent="0.25">
      <c r="A35" s="2" t="s">
        <v>76</v>
      </c>
      <c r="B35" s="2">
        <v>1.984</v>
      </c>
      <c r="C35" s="2">
        <v>1.1319999999999999</v>
      </c>
      <c r="D35" s="1">
        <f t="shared" si="4"/>
        <v>1.7526501766784455</v>
      </c>
      <c r="E35" s="1">
        <f t="shared" si="5"/>
        <v>7.0556652415854728</v>
      </c>
      <c r="F35" s="1">
        <f t="shared" si="6"/>
        <v>1.6169944101876812</v>
      </c>
      <c r="G35" s="1">
        <f t="shared" si="7"/>
        <v>4.3634444232658396</v>
      </c>
    </row>
    <row r="36" spans="1:7" x14ac:dyDescent="0.25">
      <c r="A36" s="2" t="s">
        <v>76</v>
      </c>
      <c r="B36" s="2">
        <v>1.2110000000000001</v>
      </c>
      <c r="C36" s="2">
        <v>1.1659999999999999</v>
      </c>
      <c r="D36" s="1">
        <f t="shared" si="4"/>
        <v>1.0385934819897085</v>
      </c>
      <c r="E36" s="1">
        <f t="shared" si="5"/>
        <v>4.4360105082777812</v>
      </c>
      <c r="F36" s="1">
        <f t="shared" si="6"/>
        <v>0.87808160055685502</v>
      </c>
      <c r="G36" s="1">
        <f t="shared" si="7"/>
        <v>5.0519342455924212</v>
      </c>
    </row>
    <row r="37" spans="1:7" x14ac:dyDescent="0.25">
      <c r="A37" s="2" t="s">
        <v>76</v>
      </c>
      <c r="B37" s="2">
        <v>0.96899999999999997</v>
      </c>
      <c r="C37" s="2">
        <v>0.81499999999999995</v>
      </c>
      <c r="D37" s="1">
        <f t="shared" si="4"/>
        <v>1.1889570552147239</v>
      </c>
      <c r="E37" s="1">
        <f t="shared" si="5"/>
        <v>2.4810256742827352</v>
      </c>
      <c r="F37" s="1">
        <f t="shared" si="6"/>
        <v>0.36378561697098188</v>
      </c>
      <c r="G37" s="1">
        <f t="shared" si="7"/>
        <v>6.8200213492240387</v>
      </c>
    </row>
    <row r="38" spans="1:7" x14ac:dyDescent="0.25">
      <c r="A38" s="2" t="s">
        <v>76</v>
      </c>
      <c r="B38" s="2">
        <v>1.238</v>
      </c>
      <c r="C38" s="2">
        <v>1.097</v>
      </c>
      <c r="D38" s="1">
        <f t="shared" si="4"/>
        <v>1.1285323609845033</v>
      </c>
      <c r="E38" s="1">
        <f t="shared" si="5"/>
        <v>4.2665530005431478</v>
      </c>
      <c r="F38" s="1">
        <f t="shared" si="6"/>
        <v>0.82449040219818892</v>
      </c>
      <c r="G38" s="1">
        <f t="shared" si="7"/>
        <v>5.1747758241551542</v>
      </c>
    </row>
    <row r="39" spans="1:7" x14ac:dyDescent="0.25">
      <c r="A39" s="2" t="s">
        <v>76</v>
      </c>
      <c r="B39" s="2">
        <v>1.69</v>
      </c>
      <c r="C39" s="2">
        <v>1.0569999999999999</v>
      </c>
      <c r="D39" s="1">
        <f t="shared" si="4"/>
        <v>1.598864711447493</v>
      </c>
      <c r="E39" s="1">
        <f t="shared" si="5"/>
        <v>5.6119212048870555</v>
      </c>
      <c r="F39" s="1">
        <f t="shared" si="6"/>
        <v>1.1737828532316972</v>
      </c>
      <c r="G39" s="1">
        <f t="shared" si="7"/>
        <v>4.7810557033067331</v>
      </c>
    </row>
    <row r="40" spans="1:7" x14ac:dyDescent="0.25">
      <c r="A40" s="2" t="s">
        <v>76</v>
      </c>
      <c r="B40" s="2">
        <v>1.913</v>
      </c>
      <c r="C40" s="2">
        <v>1.1459999999999999</v>
      </c>
      <c r="D40" s="1">
        <f t="shared" si="4"/>
        <v>1.6692844677137872</v>
      </c>
      <c r="E40" s="1">
        <f t="shared" si="5"/>
        <v>6.8873072912795958</v>
      </c>
      <c r="F40" s="1">
        <f t="shared" si="6"/>
        <v>1.5791897167458995</v>
      </c>
      <c r="G40" s="1">
        <f t="shared" si="7"/>
        <v>4.3612918816820043</v>
      </c>
    </row>
    <row r="41" spans="1:7" x14ac:dyDescent="0.25">
      <c r="A41" s="2" t="s">
        <v>76</v>
      </c>
      <c r="B41" s="2">
        <v>1.1200000000000001</v>
      </c>
      <c r="C41" s="2">
        <v>1.0149999999999999</v>
      </c>
      <c r="D41" s="1">
        <f t="shared" si="4"/>
        <v>1.1034482758620692</v>
      </c>
      <c r="E41" s="1">
        <f t="shared" si="5"/>
        <v>3.5713625286008766</v>
      </c>
      <c r="F41" s="1">
        <f t="shared" si="6"/>
        <v>0.632475283222663</v>
      </c>
      <c r="G41" s="1">
        <f t="shared" si="7"/>
        <v>5.6466436291449167</v>
      </c>
    </row>
    <row r="42" spans="1:7" x14ac:dyDescent="0.25">
      <c r="A42" s="2" t="s">
        <v>76</v>
      </c>
      <c r="B42" s="2">
        <v>1.4590000000000001</v>
      </c>
      <c r="C42" s="2">
        <v>1.1859999999999999</v>
      </c>
      <c r="D42" s="1">
        <f t="shared" si="4"/>
        <v>1.2301854974704891</v>
      </c>
      <c r="E42" s="1">
        <f t="shared" si="5"/>
        <v>5.4361302463627847</v>
      </c>
      <c r="F42" s="1">
        <f t="shared" si="6"/>
        <v>1.175072895633217</v>
      </c>
      <c r="G42" s="1">
        <f t="shared" si="7"/>
        <v>4.6262068222017767</v>
      </c>
    </row>
    <row r="43" spans="1:7" x14ac:dyDescent="0.25">
      <c r="A43" s="2" t="s">
        <v>76</v>
      </c>
      <c r="B43" s="2">
        <v>1.1839999999999999</v>
      </c>
      <c r="C43" s="2">
        <v>1.077</v>
      </c>
      <c r="D43" s="1">
        <f t="shared" si="4"/>
        <v>1.0993500464252552</v>
      </c>
      <c r="E43" s="1">
        <f t="shared" si="5"/>
        <v>4.0060584208927894</v>
      </c>
      <c r="F43" s="1">
        <f t="shared" si="6"/>
        <v>0.751580037673937</v>
      </c>
      <c r="G43" s="1">
        <f t="shared" si="7"/>
        <v>5.3301820432739655</v>
      </c>
    </row>
    <row r="44" spans="1:7" x14ac:dyDescent="0.25">
      <c r="A44" s="2" t="s">
        <v>76</v>
      </c>
      <c r="B44" s="2">
        <v>1.3480000000000001</v>
      </c>
      <c r="C44" s="2">
        <v>0.97</v>
      </c>
      <c r="D44" s="1">
        <f t="shared" si="4"/>
        <v>1.3896907216494847</v>
      </c>
      <c r="E44" s="1">
        <f t="shared" si="5"/>
        <v>4.1078208901278703</v>
      </c>
      <c r="F44" s="1">
        <f t="shared" si="6"/>
        <v>0.75720933319519534</v>
      </c>
      <c r="G44" s="1">
        <f t="shared" si="7"/>
        <v>5.4249475145718336</v>
      </c>
    </row>
    <row r="45" spans="1:7" x14ac:dyDescent="0.25">
      <c r="A45" s="2" t="s">
        <v>76</v>
      </c>
      <c r="B45" s="2">
        <v>1.629</v>
      </c>
      <c r="C45" s="2">
        <v>1.1879999999999999</v>
      </c>
      <c r="D45" s="1">
        <f t="shared" si="4"/>
        <v>1.3712121212121213</v>
      </c>
      <c r="E45" s="1">
        <f t="shared" si="5"/>
        <v>6.0797734660449541</v>
      </c>
      <c r="F45" s="1">
        <f t="shared" si="6"/>
        <v>1.366739793148636</v>
      </c>
      <c r="G45" s="1">
        <f t="shared" si="7"/>
        <v>4.4483767111504342</v>
      </c>
    </row>
    <row r="46" spans="1:7" x14ac:dyDescent="0.25">
      <c r="A46" s="2" t="s">
        <v>76</v>
      </c>
      <c r="B46" s="2">
        <v>1.1479999999999999</v>
      </c>
      <c r="C46" s="2">
        <v>1.0509999999999999</v>
      </c>
      <c r="D46" s="1">
        <f t="shared" si="4"/>
        <v>1.0922930542340628</v>
      </c>
      <c r="E46" s="1">
        <f t="shared" si="5"/>
        <v>3.7904823330034572</v>
      </c>
      <c r="F46" s="1">
        <f t="shared" si="6"/>
        <v>0.69201699029065133</v>
      </c>
      <c r="G46" s="1">
        <f t="shared" si="7"/>
        <v>5.4774411411653805</v>
      </c>
    </row>
    <row r="47" spans="1:7" x14ac:dyDescent="0.25">
      <c r="A47" s="2" t="s">
        <v>76</v>
      </c>
      <c r="B47" s="2">
        <v>2.1</v>
      </c>
      <c r="C47" s="2">
        <v>1.0669999999999999</v>
      </c>
      <c r="D47" s="1">
        <f t="shared" si="4"/>
        <v>1.9681349578256797</v>
      </c>
      <c r="E47" s="1">
        <f t="shared" si="5"/>
        <v>7.0393666588986488</v>
      </c>
      <c r="F47" s="1">
        <f t="shared" si="6"/>
        <v>1.5597255995896724</v>
      </c>
      <c r="G47" s="1">
        <f t="shared" si="7"/>
        <v>4.5132083879052463</v>
      </c>
    </row>
    <row r="48" spans="1:7" x14ac:dyDescent="0.25">
      <c r="A48" s="2" t="s">
        <v>76</v>
      </c>
      <c r="B48" s="2">
        <v>1.734</v>
      </c>
      <c r="C48" s="2">
        <v>1.1830000000000001</v>
      </c>
      <c r="D48" s="1">
        <f t="shared" si="4"/>
        <v>1.4657650042265427</v>
      </c>
      <c r="E48" s="1">
        <f t="shared" si="5"/>
        <v>6.4444181253471218</v>
      </c>
      <c r="F48" s="1">
        <f t="shared" si="6"/>
        <v>1.4725027756317766</v>
      </c>
      <c r="G48" s="1">
        <f t="shared" si="7"/>
        <v>4.3765066062997047</v>
      </c>
    </row>
    <row r="49" spans="1:7" x14ac:dyDescent="0.25">
      <c r="A49" s="2" t="s">
        <v>76</v>
      </c>
      <c r="B49" s="2">
        <v>1.282</v>
      </c>
      <c r="C49" s="2">
        <v>1.0489999999999999</v>
      </c>
      <c r="D49" s="1">
        <f t="shared" si="4"/>
        <v>1.2221163012392755</v>
      </c>
      <c r="E49" s="1">
        <f t="shared" si="5"/>
        <v>4.2248703492153181</v>
      </c>
      <c r="F49" s="1">
        <f t="shared" si="6"/>
        <v>0.8057718098496004</v>
      </c>
      <c r="G49" s="1">
        <f t="shared" si="7"/>
        <v>5.2432590685989648</v>
      </c>
    </row>
    <row r="50" spans="1:7" x14ac:dyDescent="0.25">
      <c r="A50" s="2" t="s">
        <v>76</v>
      </c>
      <c r="B50" s="2">
        <v>1.514</v>
      </c>
      <c r="C50" s="2">
        <f>(0.785+1.302)/2</f>
        <v>1.0435000000000001</v>
      </c>
      <c r="D50" s="1">
        <f t="shared" si="4"/>
        <v>1.4508864398658361</v>
      </c>
      <c r="E50" s="1">
        <f t="shared" si="5"/>
        <v>4.9632734281077173</v>
      </c>
      <c r="F50" s="1">
        <f t="shared" si="6"/>
        <v>0.99732202851569063</v>
      </c>
      <c r="G50" s="1">
        <f t="shared" si="7"/>
        <v>4.9766006226640078</v>
      </c>
    </row>
    <row r="51" spans="1:7" x14ac:dyDescent="0.25">
      <c r="A51" s="2" t="s">
        <v>76</v>
      </c>
      <c r="B51" s="2">
        <v>2.331</v>
      </c>
      <c r="C51" s="2">
        <v>1.339</v>
      </c>
      <c r="D51" s="1">
        <f t="shared" si="4"/>
        <v>1.7408513816280806</v>
      </c>
      <c r="E51" s="1">
        <f t="shared" si="5"/>
        <v>9.8055672647183449</v>
      </c>
      <c r="F51" s="1">
        <f t="shared" si="6"/>
        <v>2.653906296453838</v>
      </c>
      <c r="G51" s="1">
        <f t="shared" si="7"/>
        <v>3.6947677006609427</v>
      </c>
    </row>
    <row r="52" spans="1:7" x14ac:dyDescent="0.25">
      <c r="A52" s="2" t="s">
        <v>76</v>
      </c>
      <c r="B52" s="2">
        <v>1.3759999999999999</v>
      </c>
      <c r="C52" s="2">
        <v>1.202</v>
      </c>
      <c r="D52" s="1">
        <f t="shared" si="4"/>
        <v>1.1447587354409317</v>
      </c>
      <c r="E52" s="1">
        <f t="shared" si="5"/>
        <v>5.1960434525901453</v>
      </c>
      <c r="F52" s="1">
        <f t="shared" si="6"/>
        <v>1.1067559966702443</v>
      </c>
      <c r="G52" s="1">
        <f t="shared" si="7"/>
        <v>4.6948410202635626</v>
      </c>
    </row>
    <row r="53" spans="1:7" x14ac:dyDescent="0.25">
      <c r="A53" s="2" t="s">
        <v>76</v>
      </c>
      <c r="B53" s="2">
        <v>1.2709999999999999</v>
      </c>
      <c r="C53" s="2">
        <v>1.1839999999999999</v>
      </c>
      <c r="D53" s="1">
        <f t="shared" si="4"/>
        <v>1.0734797297297296</v>
      </c>
      <c r="E53" s="1">
        <f t="shared" si="5"/>
        <v>4.7276696870517503</v>
      </c>
      <c r="F53" s="1">
        <f t="shared" si="6"/>
        <v>0.96485625694956156</v>
      </c>
      <c r="G53" s="1">
        <f t="shared" si="7"/>
        <v>4.8998694396183948</v>
      </c>
    </row>
    <row r="54" spans="1:7" x14ac:dyDescent="0.25">
      <c r="A54" s="2" t="s">
        <v>76</v>
      </c>
      <c r="B54" s="2">
        <v>1.2989999999999999</v>
      </c>
      <c r="C54" s="2">
        <v>1.131</v>
      </c>
      <c r="D54" s="1">
        <f t="shared" si="4"/>
        <v>1.1485411140583555</v>
      </c>
      <c r="E54" s="1">
        <f t="shared" si="5"/>
        <v>4.6155305372818631</v>
      </c>
      <c r="F54" s="1">
        <f t="shared" si="6"/>
        <v>0.92628794548265103</v>
      </c>
      <c r="G54" s="1">
        <f t="shared" si="7"/>
        <v>4.9828247898410227</v>
      </c>
    </row>
    <row r="55" spans="1:7" x14ac:dyDescent="0.25">
      <c r="A55" s="2" t="s">
        <v>76</v>
      </c>
      <c r="B55" s="2">
        <v>1.0249999999999999</v>
      </c>
      <c r="C55" s="2">
        <v>0.98599999999999999</v>
      </c>
      <c r="D55" s="1">
        <f t="shared" si="4"/>
        <v>1.039553752535497</v>
      </c>
      <c r="E55" s="1">
        <f t="shared" si="5"/>
        <v>3.175050615350524</v>
      </c>
      <c r="F55" s="1">
        <f t="shared" si="6"/>
        <v>0.53169294350981322</v>
      </c>
      <c r="G55" s="1">
        <f t="shared" si="7"/>
        <v>5.971586898241247</v>
      </c>
    </row>
    <row r="56" spans="1:7" x14ac:dyDescent="0.25">
      <c r="A56" s="2" t="s">
        <v>76</v>
      </c>
      <c r="B56" s="2">
        <v>1.6259999999999999</v>
      </c>
      <c r="C56" s="2">
        <v>1.3220000000000001</v>
      </c>
      <c r="D56" s="1">
        <f t="shared" si="4"/>
        <v>1.2299546142208773</v>
      </c>
      <c r="E56" s="1">
        <f t="shared" si="5"/>
        <v>6.7530796035623188</v>
      </c>
      <c r="F56" s="1">
        <f t="shared" si="6"/>
        <v>1.627021490103207</v>
      </c>
      <c r="G56" s="1">
        <f t="shared" si="7"/>
        <v>4.1505780007453685</v>
      </c>
    </row>
    <row r="57" spans="1:7" x14ac:dyDescent="0.25">
      <c r="A57" s="2" t="s">
        <v>76</v>
      </c>
      <c r="B57" s="2">
        <v>1.3240000000000001</v>
      </c>
      <c r="C57" s="2">
        <v>1.137</v>
      </c>
      <c r="D57" s="1">
        <f t="shared" si="4"/>
        <v>1.1644678979771328</v>
      </c>
      <c r="E57" s="1">
        <f t="shared" si="5"/>
        <v>4.7293158816022318</v>
      </c>
      <c r="F57" s="1">
        <f t="shared" si="6"/>
        <v>0.95949478639081232</v>
      </c>
      <c r="G57" s="1">
        <f t="shared" si="7"/>
        <v>4.928964647522255</v>
      </c>
    </row>
    <row r="58" spans="1:7" x14ac:dyDescent="0.25">
      <c r="A58" s="2" t="s">
        <v>76</v>
      </c>
      <c r="B58" s="2">
        <v>1.49</v>
      </c>
      <c r="C58" s="2">
        <v>1.069</v>
      </c>
      <c r="D58" s="1">
        <f t="shared" si="4"/>
        <v>1.3938260056127223</v>
      </c>
      <c r="E58" s="1">
        <f t="shared" si="5"/>
        <v>5.0039601945643586</v>
      </c>
      <c r="F58" s="1">
        <f t="shared" si="6"/>
        <v>1.0174912168127297</v>
      </c>
      <c r="G58" s="1">
        <f t="shared" si="7"/>
        <v>4.9179394493833186</v>
      </c>
    </row>
    <row r="59" spans="1:7" x14ac:dyDescent="0.25">
      <c r="A59" s="2" t="s">
        <v>76</v>
      </c>
      <c r="B59" s="2">
        <v>1.534</v>
      </c>
      <c r="C59" s="2">
        <v>1.3260000000000001</v>
      </c>
      <c r="D59" s="1">
        <f t="shared" si="4"/>
        <v>1.1568627450980391</v>
      </c>
      <c r="E59" s="1">
        <f t="shared" si="5"/>
        <v>6.390263351184541</v>
      </c>
      <c r="F59" s="1">
        <f t="shared" si="6"/>
        <v>1.5079938413312266</v>
      </c>
      <c r="G59" s="1">
        <f t="shared" si="7"/>
        <v>4.2375924728865906</v>
      </c>
    </row>
    <row r="60" spans="1:7" x14ac:dyDescent="0.25">
      <c r="A60" s="2" t="s">
        <v>76</v>
      </c>
      <c r="B60" s="2">
        <v>1.9970000000000001</v>
      </c>
      <c r="C60" s="2">
        <v>1.2190000000000001</v>
      </c>
      <c r="D60" s="1">
        <f t="shared" si="4"/>
        <v>1.638228055783429</v>
      </c>
      <c r="E60" s="1">
        <f t="shared" si="5"/>
        <v>7.6477140851177392</v>
      </c>
      <c r="F60" s="1">
        <f t="shared" si="6"/>
        <v>1.8564210014057618</v>
      </c>
      <c r="G60" s="1">
        <f t="shared" si="7"/>
        <v>4.1196011461444151</v>
      </c>
    </row>
    <row r="61" spans="1:7" x14ac:dyDescent="0.25">
      <c r="A61" s="2" t="s">
        <v>76</v>
      </c>
      <c r="B61" s="2">
        <v>1.18</v>
      </c>
      <c r="C61" s="2">
        <v>1.179</v>
      </c>
      <c r="D61" s="1">
        <f t="shared" si="4"/>
        <v>1.0008481764206953</v>
      </c>
      <c r="E61" s="1">
        <f t="shared" si="5"/>
        <v>4.3706465315271918</v>
      </c>
      <c r="F61" s="1">
        <f t="shared" si="6"/>
        <v>0.85919595532790882</v>
      </c>
      <c r="G61" s="1">
        <f t="shared" si="7"/>
        <v>5.0869030567760891</v>
      </c>
    </row>
    <row r="62" spans="1:7" x14ac:dyDescent="0.25">
      <c r="A62" s="2" t="s">
        <v>76</v>
      </c>
      <c r="B62" s="2">
        <v>1.778</v>
      </c>
      <c r="C62" s="2">
        <v>1.1160000000000001</v>
      </c>
      <c r="D62" s="1">
        <f t="shared" si="4"/>
        <v>1.5931899641577059</v>
      </c>
      <c r="E62" s="1">
        <f t="shared" si="5"/>
        <v>6.2336989397002407</v>
      </c>
      <c r="F62" s="1">
        <f t="shared" si="6"/>
        <v>1.3753194701192195</v>
      </c>
      <c r="G62" s="1">
        <f t="shared" si="7"/>
        <v>4.5325461284714255</v>
      </c>
    </row>
    <row r="63" spans="1:7" x14ac:dyDescent="0.25">
      <c r="A63" s="2" t="s">
        <v>76</v>
      </c>
      <c r="B63" s="2">
        <v>1.9379999999999999</v>
      </c>
      <c r="C63" s="2">
        <v>1.0589999999999999</v>
      </c>
      <c r="D63" s="1">
        <f t="shared" si="4"/>
        <v>1.8300283286118981</v>
      </c>
      <c r="E63" s="1">
        <f t="shared" si="5"/>
        <v>6.4476225498537829</v>
      </c>
      <c r="F63" s="1">
        <f t="shared" si="6"/>
        <v>1.3960824515309369</v>
      </c>
      <c r="G63" s="1">
        <f t="shared" si="7"/>
        <v>4.6183680217334961</v>
      </c>
    </row>
    <row r="64" spans="1:7" x14ac:dyDescent="0.25">
      <c r="A64" s="2" t="s">
        <v>76</v>
      </c>
      <c r="B64" s="2">
        <v>1.4119999999999999</v>
      </c>
      <c r="C64" s="2">
        <v>1.2529999999999999</v>
      </c>
      <c r="D64" s="1">
        <f t="shared" si="4"/>
        <v>1.1268954509177973</v>
      </c>
      <c r="E64" s="1">
        <f t="shared" si="5"/>
        <v>5.5582188200665907</v>
      </c>
      <c r="F64" s="1">
        <f t="shared" si="6"/>
        <v>1.2260947194017984</v>
      </c>
      <c r="G64" s="1">
        <f t="shared" si="7"/>
        <v>4.5332703355727695</v>
      </c>
    </row>
    <row r="65" spans="1:7" x14ac:dyDescent="0.25">
      <c r="A65" s="2" t="s">
        <v>76</v>
      </c>
      <c r="B65" s="2">
        <v>1.425</v>
      </c>
      <c r="C65" s="2">
        <v>1.339</v>
      </c>
      <c r="D65" s="1">
        <f t="shared" si="4"/>
        <v>1.0642270351008216</v>
      </c>
      <c r="E65" s="1">
        <f t="shared" si="5"/>
        <v>5.9943944024983447</v>
      </c>
      <c r="F65" s="1">
        <f t="shared" si="6"/>
        <v>1.378116180825693</v>
      </c>
      <c r="G65" s="1">
        <f t="shared" si="7"/>
        <v>4.3497017783412328</v>
      </c>
    </row>
    <row r="66" spans="1:7" x14ac:dyDescent="0.25">
      <c r="A66" s="2" t="s">
        <v>76</v>
      </c>
      <c r="B66" s="2">
        <v>1.1200000000000001</v>
      </c>
      <c r="C66" s="2">
        <v>1.105</v>
      </c>
      <c r="D66" s="1">
        <f t="shared" ref="D66:D76" si="8">B66/C66</f>
        <v>1.0135746606334843</v>
      </c>
      <c r="E66" s="1">
        <f t="shared" ref="E66:E76" si="9">((4*PI()*(C66/2)^2)+((PI()*C66)*(B66-C66)))</f>
        <v>3.8880350680827283</v>
      </c>
      <c r="F66" s="1">
        <f t="shared" ref="F66:F76" si="10">(((4/3)*PI()*(C66/2)^3)+(PI()*((C66/2)^2)*(B66-C66)))</f>
        <v>0.72084141233421428</v>
      </c>
      <c r="G66" s="1">
        <f t="shared" ref="G66:G76" si="11">E66/F66</f>
        <v>5.3937454224398271</v>
      </c>
    </row>
    <row r="67" spans="1:7" x14ac:dyDescent="0.25">
      <c r="A67" s="2" t="s">
        <v>76</v>
      </c>
      <c r="B67" s="2">
        <v>2.109</v>
      </c>
      <c r="C67" s="2">
        <v>1.246</v>
      </c>
      <c r="D67" s="1">
        <f t="shared" si="8"/>
        <v>1.6926163723916532</v>
      </c>
      <c r="E67" s="1">
        <f t="shared" si="9"/>
        <v>8.255521157400409</v>
      </c>
      <c r="F67" s="1">
        <f t="shared" si="10"/>
        <v>2.0651609585481401</v>
      </c>
      <c r="G67" s="1">
        <f t="shared" si="11"/>
        <v>3.9975194781932384</v>
      </c>
    </row>
    <row r="68" spans="1:7" x14ac:dyDescent="0.25">
      <c r="A68" s="2" t="s">
        <v>76</v>
      </c>
      <c r="B68" s="2">
        <v>1.2689999999999999</v>
      </c>
      <c r="C68" s="2">
        <v>1.034</v>
      </c>
      <c r="D68" s="1">
        <f t="shared" si="8"/>
        <v>1.2272727272727271</v>
      </c>
      <c r="E68" s="1">
        <f t="shared" si="9"/>
        <v>4.122228234037232</v>
      </c>
      <c r="F68" s="1">
        <f t="shared" si="10"/>
        <v>0.77617486310393635</v>
      </c>
      <c r="G68" s="1">
        <f t="shared" si="11"/>
        <v>5.3109530210143268</v>
      </c>
    </row>
    <row r="69" spans="1:7" ht="14.25" customHeight="1" x14ac:dyDescent="0.25">
      <c r="A69" s="2" t="s">
        <v>76</v>
      </c>
      <c r="B69" s="2">
        <v>1.494</v>
      </c>
      <c r="C69" s="2">
        <v>1.1120000000000001</v>
      </c>
      <c r="D69" s="1">
        <f t="shared" si="8"/>
        <v>1.343525179856115</v>
      </c>
      <c r="E69" s="1">
        <f t="shared" si="9"/>
        <v>5.2192158400030246</v>
      </c>
      <c r="F69" s="1">
        <f t="shared" si="10"/>
        <v>1.0909581775692176</v>
      </c>
      <c r="G69" s="1">
        <f t="shared" si="11"/>
        <v>4.7840659223363149</v>
      </c>
    </row>
    <row r="70" spans="1:7" ht="14.25" customHeight="1" x14ac:dyDescent="0.25">
      <c r="A70" s="2" t="s">
        <v>76</v>
      </c>
      <c r="B70" s="2">
        <v>1.123</v>
      </c>
      <c r="C70" s="2">
        <v>1.105</v>
      </c>
      <c r="D70" s="1">
        <f t="shared" si="8"/>
        <v>1.0162895927601809</v>
      </c>
      <c r="E70" s="1">
        <f t="shared" si="9"/>
        <v>3.8984494477293783</v>
      </c>
      <c r="F70" s="1">
        <f t="shared" si="10"/>
        <v>0.72371838471160133</v>
      </c>
      <c r="G70" s="1">
        <f t="shared" si="11"/>
        <v>5.3866939545592638</v>
      </c>
    </row>
    <row r="71" spans="1:7" ht="14.25" customHeight="1" x14ac:dyDescent="0.25">
      <c r="A71" s="2" t="s">
        <v>76</v>
      </c>
      <c r="B71" s="2">
        <v>2.2320000000000002</v>
      </c>
      <c r="C71" s="2">
        <v>1.125</v>
      </c>
      <c r="D71" s="1">
        <f t="shared" si="8"/>
        <v>1.9840000000000002</v>
      </c>
      <c r="E71" s="1">
        <f t="shared" si="9"/>
        <v>7.888539153163971</v>
      </c>
      <c r="F71" s="1">
        <f t="shared" si="10"/>
        <v>1.8458943053711558</v>
      </c>
      <c r="G71" s="1">
        <f t="shared" si="11"/>
        <v>4.2735595045772756</v>
      </c>
    </row>
    <row r="72" spans="1:7" x14ac:dyDescent="0.25">
      <c r="A72" s="2" t="s">
        <v>76</v>
      </c>
      <c r="B72" s="2">
        <v>1.679</v>
      </c>
      <c r="C72" s="2">
        <v>1.056</v>
      </c>
      <c r="D72" s="1">
        <f t="shared" si="8"/>
        <v>1.5899621212121211</v>
      </c>
      <c r="E72" s="1">
        <f t="shared" si="9"/>
        <v>5.5701191730383899</v>
      </c>
      <c r="F72" s="1">
        <f t="shared" si="10"/>
        <v>1.1622207919310261</v>
      </c>
      <c r="G72" s="1">
        <f t="shared" si="11"/>
        <v>4.7926514580621591</v>
      </c>
    </row>
    <row r="73" spans="1:7" x14ac:dyDescent="0.25">
      <c r="A73" s="2" t="s">
        <v>76</v>
      </c>
      <c r="B73" s="2">
        <v>1.903</v>
      </c>
      <c r="C73" s="2">
        <v>1.1970000000000001</v>
      </c>
      <c r="D73" s="1">
        <f t="shared" si="8"/>
        <v>1.5898078529657476</v>
      </c>
      <c r="E73" s="1">
        <f t="shared" si="9"/>
        <v>7.1562056312783078</v>
      </c>
      <c r="F73" s="1">
        <f t="shared" si="10"/>
        <v>1.6924896378773993</v>
      </c>
      <c r="G73" s="1">
        <f t="shared" si="11"/>
        <v>4.2282123749089031</v>
      </c>
    </row>
    <row r="74" spans="1:7" x14ac:dyDescent="0.25">
      <c r="A74" s="2" t="s">
        <v>76</v>
      </c>
      <c r="B74" s="2">
        <v>1.3740000000000001</v>
      </c>
      <c r="C74" s="2">
        <v>1.145</v>
      </c>
      <c r="D74" s="1">
        <f t="shared" si="8"/>
        <v>1.2000000000000002</v>
      </c>
      <c r="E74" s="1">
        <f t="shared" si="9"/>
        <v>4.9424478104070708</v>
      </c>
      <c r="F74" s="1">
        <f t="shared" si="10"/>
        <v>1.0217824396931841</v>
      </c>
      <c r="G74" s="1">
        <f t="shared" si="11"/>
        <v>4.8370843130668453</v>
      </c>
    </row>
    <row r="75" spans="1:7" s="2" customFormat="1" x14ac:dyDescent="0.25">
      <c r="A75" s="2" t="s">
        <v>76</v>
      </c>
      <c r="B75" s="2">
        <v>1.288</v>
      </c>
      <c r="C75" s="2">
        <v>1.149</v>
      </c>
      <c r="D75" s="1">
        <f t="shared" si="8"/>
        <v>1.1209747606614446</v>
      </c>
      <c r="E75" s="1">
        <f t="shared" si="9"/>
        <v>4.6492806671593776</v>
      </c>
      <c r="F75" s="1">
        <f t="shared" si="10"/>
        <v>0.9383795138475044</v>
      </c>
      <c r="G75" s="1">
        <f t="shared" si="11"/>
        <v>4.9545845775091486</v>
      </c>
    </row>
    <row r="76" spans="1:7" s="2" customFormat="1" x14ac:dyDescent="0.25">
      <c r="A76" s="2" t="s">
        <v>76</v>
      </c>
      <c r="B76" s="2">
        <v>1.573</v>
      </c>
      <c r="C76" s="2">
        <v>1.133</v>
      </c>
      <c r="D76" s="1">
        <f t="shared" si="8"/>
        <v>1.3883495145631068</v>
      </c>
      <c r="E76" s="1">
        <f t="shared" si="9"/>
        <v>5.5989747015616116</v>
      </c>
      <c r="F76" s="1">
        <f t="shared" si="10"/>
        <v>1.2051434136476653</v>
      </c>
      <c r="G76" s="1">
        <f t="shared" si="11"/>
        <v>4.6458991006015848</v>
      </c>
    </row>
    <row r="77" spans="1:7" s="2" customFormat="1" x14ac:dyDescent="0.25">
      <c r="D77" s="1"/>
      <c r="E77" s="1"/>
      <c r="F77" s="1"/>
      <c r="G77" s="1"/>
    </row>
    <row r="78" spans="1:7" s="2" customFormat="1" x14ac:dyDescent="0.25">
      <c r="D78" s="1"/>
      <c r="E78" s="1"/>
      <c r="F78" s="1"/>
      <c r="G78" s="1"/>
    </row>
    <row r="79" spans="1:7" s="2" customFormat="1" x14ac:dyDescent="0.25">
      <c r="D79" s="1"/>
      <c r="E79" s="1"/>
      <c r="F79" s="1"/>
      <c r="G79" s="1"/>
    </row>
    <row r="80" spans="1:7" s="2" customFormat="1" x14ac:dyDescent="0.25">
      <c r="D80" s="1"/>
      <c r="E80" s="1"/>
      <c r="F80" s="1"/>
      <c r="G80" s="1"/>
    </row>
    <row r="81" spans="4:7" s="2" customFormat="1" x14ac:dyDescent="0.25">
      <c r="D81" s="1"/>
      <c r="E81" s="1"/>
      <c r="F81" s="1"/>
      <c r="G81" s="1"/>
    </row>
    <row r="82" spans="4:7" s="2" customFormat="1" x14ac:dyDescent="0.25"/>
    <row r="83" spans="4:7" s="2" customFormat="1" x14ac:dyDescent="0.25"/>
    <row r="84" spans="4:7" s="2" customFormat="1" x14ac:dyDescent="0.25"/>
    <row r="85" spans="4:7" s="2" customFormat="1" x14ac:dyDescent="0.25"/>
    <row r="86" spans="4:7" s="2" customFormat="1" x14ac:dyDescent="0.25"/>
    <row r="87" spans="4:7" s="2" customFormat="1" x14ac:dyDescent="0.25"/>
    <row r="88" spans="4:7" s="2" customFormat="1" x14ac:dyDescent="0.25"/>
    <row r="89" spans="4:7" s="2" customFormat="1" x14ac:dyDescent="0.25"/>
    <row r="90" spans="4:7" s="2" customFormat="1" x14ac:dyDescent="0.25"/>
    <row r="91" spans="4:7" x14ac:dyDescent="0.25">
      <c r="D91" s="2"/>
    </row>
    <row r="92" spans="4:7" x14ac:dyDescent="0.25">
      <c r="D92" s="2"/>
    </row>
    <row r="93" spans="4:7" x14ac:dyDescent="0.25">
      <c r="D93" s="2"/>
    </row>
    <row r="94" spans="4:7" x14ac:dyDescent="0.25">
      <c r="D94" s="2"/>
    </row>
    <row r="95" spans="4:7" x14ac:dyDescent="0.25">
      <c r="D95" s="2"/>
    </row>
    <row r="105" spans="1:7" x14ac:dyDescent="0.25">
      <c r="A105" s="2" t="s">
        <v>7</v>
      </c>
      <c r="B105" s="2">
        <f t="shared" ref="B105:G105" si="12">COUNT(B1:B91)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AVERAGE(B2:B95)</f>
        <v>1.5217600000000004</v>
      </c>
      <c r="C106" s="2">
        <f t="shared" si="13"/>
        <v>1.1265133333333333</v>
      </c>
      <c r="D106" s="1">
        <f t="shared" si="13"/>
        <v>1.3515485889070877</v>
      </c>
      <c r="E106" s="1">
        <f t="shared" si="13"/>
        <v>5.424937631383985</v>
      </c>
      <c r="F106" s="1">
        <f t="shared" si="13"/>
        <v>1.1677231201374696</v>
      </c>
      <c r="G106" s="1">
        <f t="shared" si="13"/>
        <v>4.829472152326205</v>
      </c>
    </row>
    <row r="107" spans="1:7" s="2" customFormat="1" x14ac:dyDescent="0.25">
      <c r="A107" s="2" t="s">
        <v>9</v>
      </c>
      <c r="B107" s="2">
        <f t="shared" ref="B107:G107" si="14">_xlfn.STDEV.S(B2:B95)</f>
        <v>0.33411439374577512</v>
      </c>
      <c r="C107" s="2">
        <f t="shared" si="14"/>
        <v>9.9838889586542759E-2</v>
      </c>
      <c r="D107" s="1">
        <f t="shared" si="14"/>
        <v>0.27452318365910949</v>
      </c>
      <c r="E107" s="1">
        <f t="shared" si="14"/>
        <v>1.4487595180231982</v>
      </c>
      <c r="F107" s="1">
        <f t="shared" si="14"/>
        <v>0.44139593606681099</v>
      </c>
      <c r="G107" s="1">
        <f t="shared" si="14"/>
        <v>0.53436532512597668</v>
      </c>
    </row>
    <row r="108" spans="1:7" s="2" customFormat="1" x14ac:dyDescent="0.25">
      <c r="D108" s="1"/>
      <c r="E108" s="1"/>
    </row>
    <row r="109" spans="1:7" s="2" customFormat="1" x14ac:dyDescent="0.25">
      <c r="D109" s="1"/>
      <c r="E109" s="1"/>
    </row>
    <row r="110" spans="1:7" s="2" customFormat="1" x14ac:dyDescent="0.25">
      <c r="D110" s="1"/>
      <c r="E110" s="1"/>
    </row>
    <row r="111" spans="1:7" s="2" customFormat="1" x14ac:dyDescent="0.25">
      <c r="D111" s="1"/>
      <c r="E111" s="1"/>
    </row>
    <row r="112" spans="1:7" s="2" customFormat="1" x14ac:dyDescent="0.25">
      <c r="D112" s="1"/>
      <c r="E112" s="1"/>
    </row>
    <row r="113" spans="4:5" s="2" customFormat="1" x14ac:dyDescent="0.25">
      <c r="D113" s="1"/>
      <c r="E113" s="1"/>
    </row>
    <row r="114" spans="4:5" s="2" customFormat="1" x14ac:dyDescent="0.25">
      <c r="D114" s="1"/>
      <c r="E114" s="1"/>
    </row>
    <row r="115" spans="4:5" s="2" customFormat="1" x14ac:dyDescent="0.25">
      <c r="D115" s="1"/>
      <c r="E115" s="1"/>
    </row>
    <row r="116" spans="4:5" s="2" customFormat="1" x14ac:dyDescent="0.25">
      <c r="D116" s="1"/>
      <c r="E116" s="1"/>
    </row>
    <row r="117" spans="4:5" s="2" customFormat="1" x14ac:dyDescent="0.25">
      <c r="D117" s="1"/>
      <c r="E117" s="1"/>
    </row>
    <row r="118" spans="4:5" s="2" customFormat="1" x14ac:dyDescent="0.25">
      <c r="D118" s="1"/>
      <c r="E118" s="1"/>
    </row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  <row r="122" spans="4:5" s="2" customFormat="1" x14ac:dyDescent="0.25">
      <c r="D122" s="1"/>
      <c r="E122" s="1"/>
    </row>
    <row r="123" spans="4:5" s="2" customFormat="1" x14ac:dyDescent="0.25">
      <c r="D123" s="1"/>
      <c r="E123" s="1"/>
    </row>
    <row r="124" spans="4:5" s="2" customFormat="1" x14ac:dyDescent="0.25">
      <c r="D124" s="1"/>
      <c r="E124" s="1"/>
    </row>
    <row r="125" spans="4:5" s="2" customFormat="1" x14ac:dyDescent="0.25">
      <c r="D125" s="1"/>
      <c r="E125" s="1"/>
    </row>
    <row r="126" spans="4:5" s="2" customFormat="1" x14ac:dyDescent="0.25">
      <c r="D126" s="1"/>
      <c r="E126" s="1"/>
    </row>
    <row r="127" spans="4:5" s="2" customFormat="1" x14ac:dyDescent="0.25">
      <c r="D127" s="1"/>
      <c r="E127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2"/>
  <sheetViews>
    <sheetView workbookViewId="0">
      <pane ySplit="1" topLeftCell="A2" activePane="bottomLeft" state="frozen"/>
      <selection pane="bottomLeft" activeCell="A2" sqref="A2:G76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0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76</v>
      </c>
      <c r="B2" s="2">
        <v>1.542</v>
      </c>
      <c r="C2" s="2">
        <v>1.0900000000000001</v>
      </c>
      <c r="D2" s="1">
        <f t="shared" ref="D2:D33" si="0">B2/C2</f>
        <v>1.4146788990825687</v>
      </c>
      <c r="E2" s="1">
        <f t="shared" ref="E2:E33" si="1">((4*PI()*(C2/2)^2)+((PI()*C2)*(B2-C2)))</f>
        <v>5.2803261003006527</v>
      </c>
      <c r="F2" s="1">
        <f t="shared" ref="F2:F33" si="2">(((4/3)*PI()*(C2/2)^3)+(PI()*((C2/2)^2)*(B2-C2)))</f>
        <v>1.0998510629497833</v>
      </c>
      <c r="G2" s="1">
        <f t="shared" ref="G2:G33" si="3">E2/F2</f>
        <v>4.8009464900992151</v>
      </c>
    </row>
    <row r="3" spans="1:15" x14ac:dyDescent="0.25">
      <c r="A3" s="2" t="s">
        <v>76</v>
      </c>
      <c r="B3" s="2">
        <v>1.85</v>
      </c>
      <c r="C3" s="2">
        <v>1.026</v>
      </c>
      <c r="D3" s="1">
        <f t="shared" si="0"/>
        <v>1.8031189083820662</v>
      </c>
      <c r="E3" s="1">
        <f t="shared" si="1"/>
        <v>5.9630570157787872</v>
      </c>
      <c r="F3" s="1">
        <f t="shared" si="2"/>
        <v>1.2467688539552788</v>
      </c>
      <c r="G3" s="1">
        <f t="shared" si="3"/>
        <v>4.782808775549249</v>
      </c>
    </row>
    <row r="4" spans="1:15" x14ac:dyDescent="0.25">
      <c r="A4" s="2" t="s">
        <v>76</v>
      </c>
      <c r="B4" s="2">
        <v>1.1080000000000001</v>
      </c>
      <c r="C4" s="2">
        <v>0.85599999999999998</v>
      </c>
      <c r="D4" s="1">
        <f t="shared" si="0"/>
        <v>1.2943925233644862</v>
      </c>
      <c r="E4" s="1">
        <f t="shared" si="1"/>
        <v>2.9796372691119322</v>
      </c>
      <c r="F4" s="1">
        <f t="shared" si="2"/>
        <v>0.47343603578700516</v>
      </c>
      <c r="G4" s="1">
        <f t="shared" si="3"/>
        <v>6.2936427392114389</v>
      </c>
    </row>
    <row r="5" spans="1:15" x14ac:dyDescent="0.25">
      <c r="A5" s="2" t="s">
        <v>76</v>
      </c>
      <c r="B5" s="2">
        <v>1.6080000000000001</v>
      </c>
      <c r="C5" s="2">
        <v>1.0720000000000001</v>
      </c>
      <c r="D5" s="1">
        <f t="shared" si="0"/>
        <v>1.5</v>
      </c>
      <c r="E5" s="1">
        <f t="shared" si="1"/>
        <v>5.4154020180344</v>
      </c>
      <c r="F5" s="1">
        <f t="shared" si="2"/>
        <v>1.1288104650925037</v>
      </c>
      <c r="G5" s="1">
        <f t="shared" si="3"/>
        <v>4.797441364605544</v>
      </c>
    </row>
    <row r="6" spans="1:15" x14ac:dyDescent="0.25">
      <c r="A6" s="2" t="s">
        <v>76</v>
      </c>
      <c r="B6" s="2">
        <v>1.571</v>
      </c>
      <c r="C6" s="2">
        <v>1.115</v>
      </c>
      <c r="D6" s="1">
        <f t="shared" si="0"/>
        <v>1.4089686098654708</v>
      </c>
      <c r="E6" s="1">
        <f t="shared" si="1"/>
        <v>5.5030178955503644</v>
      </c>
      <c r="F6" s="1">
        <f t="shared" si="2"/>
        <v>1.1710610069399578</v>
      </c>
      <c r="G6" s="1">
        <f t="shared" si="3"/>
        <v>4.6991726843762232</v>
      </c>
    </row>
    <row r="7" spans="1:15" x14ac:dyDescent="0.25">
      <c r="A7" s="2" t="s">
        <v>76</v>
      </c>
      <c r="B7" s="2">
        <v>1.6890000000000001</v>
      </c>
      <c r="C7" s="2">
        <v>1.145</v>
      </c>
      <c r="D7" s="1">
        <f t="shared" si="0"/>
        <v>1.4751091703056769</v>
      </c>
      <c r="E7" s="1">
        <f t="shared" si="1"/>
        <v>6.0755417407405687</v>
      </c>
      <c r="F7" s="1">
        <f t="shared" si="2"/>
        <v>1.3461305772511478</v>
      </c>
      <c r="G7" s="1">
        <f t="shared" si="3"/>
        <v>4.5133375940000313</v>
      </c>
    </row>
    <row r="8" spans="1:15" x14ac:dyDescent="0.25">
      <c r="A8" s="2" t="s">
        <v>76</v>
      </c>
      <c r="B8" s="2">
        <v>1.9810000000000001</v>
      </c>
      <c r="C8" s="2">
        <v>1.1379999999999999</v>
      </c>
      <c r="D8" s="1">
        <f t="shared" si="0"/>
        <v>1.740773286467487</v>
      </c>
      <c r="E8" s="1">
        <f t="shared" si="1"/>
        <v>7.0823373632144504</v>
      </c>
      <c r="F8" s="1">
        <f t="shared" si="2"/>
        <v>1.6290954952220806</v>
      </c>
      <c r="G8" s="1">
        <f t="shared" si="3"/>
        <v>4.3474046696378448</v>
      </c>
    </row>
    <row r="9" spans="1:15" x14ac:dyDescent="0.25">
      <c r="A9" s="2" t="s">
        <v>76</v>
      </c>
      <c r="B9" s="2">
        <v>1.0389999999999999</v>
      </c>
      <c r="C9" s="2">
        <v>1.0049999999999999</v>
      </c>
      <c r="D9" s="1">
        <f t="shared" si="0"/>
        <v>1.0338308457711443</v>
      </c>
      <c r="E9" s="1">
        <f t="shared" si="1"/>
        <v>3.2804353409151932</v>
      </c>
      <c r="F9" s="1">
        <f t="shared" si="2"/>
        <v>0.55846333310979723</v>
      </c>
      <c r="G9" s="1">
        <f t="shared" si="3"/>
        <v>5.8740388964269563</v>
      </c>
    </row>
    <row r="10" spans="1:15" x14ac:dyDescent="0.25">
      <c r="A10" s="2" t="s">
        <v>76</v>
      </c>
      <c r="B10" s="2">
        <v>1.4419999999999999</v>
      </c>
      <c r="C10" s="2">
        <v>1.258</v>
      </c>
      <c r="D10" s="1">
        <f t="shared" si="0"/>
        <v>1.1462639109697932</v>
      </c>
      <c r="E10" s="1">
        <f t="shared" si="1"/>
        <v>5.6989621709474134</v>
      </c>
      <c r="F10" s="1">
        <f t="shared" si="2"/>
        <v>1.2711162305309214</v>
      </c>
      <c r="G10" s="1">
        <f t="shared" si="3"/>
        <v>4.4834312032716817</v>
      </c>
    </row>
    <row r="11" spans="1:15" x14ac:dyDescent="0.25">
      <c r="A11" s="2" t="s">
        <v>76</v>
      </c>
      <c r="B11" s="2">
        <v>1.159</v>
      </c>
      <c r="C11" s="2">
        <v>1.0900000000000001</v>
      </c>
      <c r="D11" s="1">
        <f t="shared" si="0"/>
        <v>1.0633027522935778</v>
      </c>
      <c r="E11" s="1">
        <f t="shared" si="1"/>
        <v>3.9688054152065222</v>
      </c>
      <c r="F11" s="1">
        <f t="shared" si="2"/>
        <v>0.74246167626163251</v>
      </c>
      <c r="G11" s="1">
        <f t="shared" si="3"/>
        <v>5.3454683818696846</v>
      </c>
    </row>
    <row r="12" spans="1:15" x14ac:dyDescent="0.25">
      <c r="A12" s="2" t="s">
        <v>76</v>
      </c>
      <c r="B12" s="2">
        <v>1.1479999999999999</v>
      </c>
      <c r="C12" s="2">
        <v>1.0980000000000001</v>
      </c>
      <c r="D12" s="1">
        <f t="shared" si="0"/>
        <v>1.0455373406193076</v>
      </c>
      <c r="E12" s="1">
        <f t="shared" si="1"/>
        <v>3.9599901062205483</v>
      </c>
      <c r="F12" s="1">
        <f t="shared" si="2"/>
        <v>0.74045950889477063</v>
      </c>
      <c r="G12" s="1">
        <f t="shared" si="3"/>
        <v>5.3480170875667916</v>
      </c>
    </row>
    <row r="13" spans="1:15" x14ac:dyDescent="0.25">
      <c r="A13" s="2" t="s">
        <v>76</v>
      </c>
      <c r="B13" s="2">
        <v>2.395</v>
      </c>
      <c r="C13" s="2">
        <v>1.2230000000000001</v>
      </c>
      <c r="D13" s="1">
        <f t="shared" si="0"/>
        <v>1.9582992641046606</v>
      </c>
      <c r="E13" s="1">
        <f t="shared" si="1"/>
        <v>9.2019919177400595</v>
      </c>
      <c r="F13" s="1">
        <f t="shared" si="2"/>
        <v>2.3346055434930935</v>
      </c>
      <c r="G13" s="1">
        <f t="shared" si="3"/>
        <v>3.9415617526427251</v>
      </c>
    </row>
    <row r="14" spans="1:15" x14ac:dyDescent="0.25">
      <c r="A14" s="2" t="s">
        <v>76</v>
      </c>
      <c r="B14" s="2">
        <v>1.476</v>
      </c>
      <c r="C14" s="2">
        <v>1.107</v>
      </c>
      <c r="D14" s="1">
        <f t="shared" si="0"/>
        <v>1.3333333333333333</v>
      </c>
      <c r="E14" s="1">
        <f t="shared" si="1"/>
        <v>5.1331487676652774</v>
      </c>
      <c r="F14" s="1">
        <f t="shared" si="2"/>
        <v>1.0654491910885242</v>
      </c>
      <c r="G14" s="1">
        <f t="shared" si="3"/>
        <v>4.8178259560373382</v>
      </c>
    </row>
    <row r="15" spans="1:15" x14ac:dyDescent="0.25">
      <c r="A15" s="2" t="s">
        <v>76</v>
      </c>
      <c r="B15" s="2">
        <v>1.1890000000000001</v>
      </c>
      <c r="C15" s="2">
        <v>1.171</v>
      </c>
      <c r="D15" s="1">
        <f t="shared" si="0"/>
        <v>1.0153714773697695</v>
      </c>
      <c r="E15" s="1">
        <f t="shared" si="1"/>
        <v>4.3740991418534882</v>
      </c>
      <c r="F15" s="1">
        <f t="shared" si="2"/>
        <v>0.86014017016292388</v>
      </c>
      <c r="G15" s="1">
        <f t="shared" si="3"/>
        <v>5.0853329417517683</v>
      </c>
    </row>
    <row r="16" spans="1:15" x14ac:dyDescent="0.25">
      <c r="A16" s="2" t="s">
        <v>76</v>
      </c>
      <c r="B16" s="2">
        <v>1.119</v>
      </c>
      <c r="C16" s="2">
        <v>1.0620000000000001</v>
      </c>
      <c r="D16" s="1">
        <f t="shared" si="0"/>
        <v>1.0536723163841808</v>
      </c>
      <c r="E16" s="1">
        <f t="shared" si="1"/>
        <v>3.733399594487731</v>
      </c>
      <c r="F16" s="1">
        <f t="shared" si="2"/>
        <v>0.67764205374210618</v>
      </c>
      <c r="G16" s="1">
        <f t="shared" si="3"/>
        <v>5.5093977327277424</v>
      </c>
    </row>
    <row r="17" spans="1:7" x14ac:dyDescent="0.25">
      <c r="A17" s="2" t="s">
        <v>76</v>
      </c>
      <c r="B17" s="2">
        <v>1.4890000000000001</v>
      </c>
      <c r="C17" s="2">
        <v>1.097</v>
      </c>
      <c r="D17" s="1">
        <f t="shared" si="0"/>
        <v>1.3573381950774841</v>
      </c>
      <c r="E17" s="1">
        <f t="shared" si="1"/>
        <v>5.1315811129311371</v>
      </c>
      <c r="F17" s="1">
        <f t="shared" si="2"/>
        <v>1.0617243620205949</v>
      </c>
      <c r="G17" s="1">
        <f t="shared" si="3"/>
        <v>4.8332517332135936</v>
      </c>
    </row>
    <row r="18" spans="1:7" x14ac:dyDescent="0.25">
      <c r="A18" s="2" t="s">
        <v>76</v>
      </c>
      <c r="B18" s="2">
        <v>1.42</v>
      </c>
      <c r="C18" s="2">
        <v>1.115</v>
      </c>
      <c r="D18" s="1">
        <f t="shared" si="0"/>
        <v>1.2735426008968609</v>
      </c>
      <c r="E18" s="1">
        <f t="shared" si="1"/>
        <v>4.974083648428719</v>
      </c>
      <c r="F18" s="1">
        <f t="shared" si="2"/>
        <v>1.0236205855547993</v>
      </c>
      <c r="G18" s="1">
        <f t="shared" si="3"/>
        <v>4.8593040415778477</v>
      </c>
    </row>
    <row r="19" spans="1:7" x14ac:dyDescent="0.25">
      <c r="A19" s="2" t="s">
        <v>76</v>
      </c>
      <c r="B19" s="2">
        <v>1.1850000000000001</v>
      </c>
      <c r="C19" s="2">
        <v>1.123</v>
      </c>
      <c r="D19" s="1">
        <f t="shared" si="0"/>
        <v>1.0552092609082815</v>
      </c>
      <c r="E19" s="1">
        <f t="shared" si="1"/>
        <v>4.1806901317278848</v>
      </c>
      <c r="F19" s="1">
        <f t="shared" si="2"/>
        <v>0.80295592993015252</v>
      </c>
      <c r="G19" s="1">
        <f t="shared" si="3"/>
        <v>5.2066246426395457</v>
      </c>
    </row>
    <row r="20" spans="1:7" x14ac:dyDescent="0.25">
      <c r="A20" s="2" t="s">
        <v>76</v>
      </c>
      <c r="B20" s="2">
        <v>1.4630000000000001</v>
      </c>
      <c r="C20" s="2">
        <v>1.22</v>
      </c>
      <c r="D20" s="1">
        <f t="shared" si="0"/>
        <v>1.1991803278688526</v>
      </c>
      <c r="E20" s="1">
        <f t="shared" si="1"/>
        <v>5.6073030636862784</v>
      </c>
      <c r="F20" s="1">
        <f t="shared" si="2"/>
        <v>1.234839539688005</v>
      </c>
      <c r="G20" s="1">
        <f t="shared" si="3"/>
        <v>4.5409163567138622</v>
      </c>
    </row>
    <row r="21" spans="1:7" x14ac:dyDescent="0.25">
      <c r="A21" s="2" t="s">
        <v>76</v>
      </c>
      <c r="B21" s="2">
        <v>1.5660000000000001</v>
      </c>
      <c r="C21" s="2">
        <v>0.98899999999999999</v>
      </c>
      <c r="D21" s="1">
        <f t="shared" si="0"/>
        <v>1.5834175935288171</v>
      </c>
      <c r="E21" s="1">
        <f t="shared" si="1"/>
        <v>4.8656170204708786</v>
      </c>
      <c r="F21" s="1">
        <f t="shared" si="2"/>
        <v>0.94976911558686128</v>
      </c>
      <c r="G21" s="1">
        <f t="shared" si="3"/>
        <v>5.1229471885537352</v>
      </c>
    </row>
    <row r="22" spans="1:7" x14ac:dyDescent="0.25">
      <c r="A22" s="2" t="s">
        <v>76</v>
      </c>
      <c r="B22" s="2">
        <v>1.8560000000000001</v>
      </c>
      <c r="C22" s="2">
        <v>1.1020000000000001</v>
      </c>
      <c r="D22" s="1">
        <f t="shared" si="0"/>
        <v>1.6842105263157894</v>
      </c>
      <c r="E22" s="1">
        <f t="shared" si="1"/>
        <v>6.4255371534990484</v>
      </c>
      <c r="F22" s="1">
        <f t="shared" si="2"/>
        <v>1.4198763792265838</v>
      </c>
      <c r="G22" s="1">
        <f t="shared" si="3"/>
        <v>4.525420133405615</v>
      </c>
    </row>
    <row r="23" spans="1:7" x14ac:dyDescent="0.25">
      <c r="A23" s="2" t="s">
        <v>76</v>
      </c>
      <c r="B23" s="2">
        <v>1.419</v>
      </c>
      <c r="C23" s="2">
        <v>1.1040000000000001</v>
      </c>
      <c r="D23" s="1">
        <f t="shared" si="0"/>
        <v>1.2853260869565217</v>
      </c>
      <c r="E23" s="1">
        <f t="shared" si="1"/>
        <v>4.921543652890084</v>
      </c>
      <c r="F23" s="1">
        <f t="shared" si="2"/>
        <v>1.0060758961633152</v>
      </c>
      <c r="G23" s="1">
        <f t="shared" si="3"/>
        <v>4.8918214536879985</v>
      </c>
    </row>
    <row r="24" spans="1:7" x14ac:dyDescent="0.25">
      <c r="A24" s="2" t="s">
        <v>76</v>
      </c>
      <c r="B24" s="2">
        <v>1.367</v>
      </c>
      <c r="C24" s="2">
        <v>1.2010000000000001</v>
      </c>
      <c r="D24" s="1">
        <f t="shared" si="0"/>
        <v>1.1382181515403829</v>
      </c>
      <c r="E24" s="1">
        <f t="shared" si="1"/>
        <v>5.1577631461061548</v>
      </c>
      <c r="F24" s="1">
        <f t="shared" si="2"/>
        <v>1.0950971264065548</v>
      </c>
      <c r="G24" s="1">
        <f t="shared" si="3"/>
        <v>4.7098682132705507</v>
      </c>
    </row>
    <row r="25" spans="1:7" x14ac:dyDescent="0.25">
      <c r="A25" s="2" t="s">
        <v>76</v>
      </c>
      <c r="B25" s="2">
        <v>0.96599999999999997</v>
      </c>
      <c r="C25" s="2">
        <v>0.88100000000000001</v>
      </c>
      <c r="D25" s="1">
        <f t="shared" si="0"/>
        <v>1.0964812712826333</v>
      </c>
      <c r="E25" s="1">
        <f t="shared" si="1"/>
        <v>2.6736398614669792</v>
      </c>
      <c r="F25" s="1">
        <f t="shared" si="2"/>
        <v>0.40985132333592195</v>
      </c>
      <c r="G25" s="1">
        <f t="shared" si="3"/>
        <v>6.5234384012848805</v>
      </c>
    </row>
    <row r="26" spans="1:7" x14ac:dyDescent="0.25">
      <c r="A26" s="2" t="s">
        <v>76</v>
      </c>
      <c r="B26" s="2">
        <v>1.5449999999999999</v>
      </c>
      <c r="C26" s="2">
        <v>1.2150000000000001</v>
      </c>
      <c r="D26" s="1">
        <f t="shared" si="0"/>
        <v>1.2716049382716048</v>
      </c>
      <c r="E26" s="1">
        <f t="shared" si="1"/>
        <v>5.8973191895024195</v>
      </c>
      <c r="F26" s="1">
        <f t="shared" si="2"/>
        <v>1.3217438202879936</v>
      </c>
      <c r="G26" s="1">
        <f t="shared" si="3"/>
        <v>4.461771713233702</v>
      </c>
    </row>
    <row r="27" spans="1:7" x14ac:dyDescent="0.25">
      <c r="A27" s="2" t="s">
        <v>76</v>
      </c>
      <c r="B27" s="2">
        <v>1.365</v>
      </c>
      <c r="C27" s="2">
        <v>1.125</v>
      </c>
      <c r="D27" s="1">
        <f t="shared" si="0"/>
        <v>1.2133333333333334</v>
      </c>
      <c r="E27" s="1">
        <f t="shared" si="1"/>
        <v>4.8243082186688255</v>
      </c>
      <c r="F27" s="1">
        <f t="shared" si="2"/>
        <v>0.98407935504439648</v>
      </c>
      <c r="G27" s="1">
        <f t="shared" si="3"/>
        <v>4.9023569023569022</v>
      </c>
    </row>
    <row r="28" spans="1:7" x14ac:dyDescent="0.25">
      <c r="A28" s="2" t="s">
        <v>76</v>
      </c>
      <c r="B28" s="2">
        <v>0.97499999999999998</v>
      </c>
      <c r="C28" s="2">
        <v>1.0449999999999999</v>
      </c>
      <c r="D28" s="1">
        <f t="shared" si="0"/>
        <v>0.93301435406698574</v>
      </c>
      <c r="E28" s="1">
        <f t="shared" si="1"/>
        <v>3.2008902149263001</v>
      </c>
      <c r="F28" s="1">
        <f t="shared" si="2"/>
        <v>0.53747597574736827</v>
      </c>
      <c r="G28" s="1">
        <f t="shared" si="3"/>
        <v>5.9554107706403343</v>
      </c>
    </row>
    <row r="29" spans="1:7" x14ac:dyDescent="0.25">
      <c r="A29" s="2" t="s">
        <v>76</v>
      </c>
      <c r="B29" s="2">
        <v>1.2350000000000001</v>
      </c>
      <c r="C29" s="2">
        <v>1.1020000000000001</v>
      </c>
      <c r="D29" s="1">
        <f t="shared" si="0"/>
        <v>1.1206896551724137</v>
      </c>
      <c r="E29" s="1">
        <f t="shared" si="1"/>
        <v>4.2756133537561016</v>
      </c>
      <c r="F29" s="1">
        <f t="shared" si="2"/>
        <v>0.82757237239740211</v>
      </c>
      <c r="G29" s="1">
        <f t="shared" si="3"/>
        <v>5.1664525017552698</v>
      </c>
    </row>
    <row r="30" spans="1:7" x14ac:dyDescent="0.25">
      <c r="A30" s="2" t="s">
        <v>76</v>
      </c>
      <c r="B30" s="2">
        <v>1.5189999999999999</v>
      </c>
      <c r="C30" s="2">
        <v>1.109</v>
      </c>
      <c r="D30" s="1">
        <f t="shared" si="0"/>
        <v>1.3697024346257889</v>
      </c>
      <c r="E30" s="1">
        <f t="shared" si="1"/>
        <v>5.2922358780504108</v>
      </c>
      <c r="F30" s="1">
        <f t="shared" si="2"/>
        <v>1.1101942562012979</v>
      </c>
      <c r="G30" s="1">
        <f t="shared" si="3"/>
        <v>4.7669458281639994</v>
      </c>
    </row>
    <row r="31" spans="1:7" x14ac:dyDescent="0.25">
      <c r="A31" s="2" t="s">
        <v>76</v>
      </c>
      <c r="B31" s="2">
        <v>1.1220000000000001</v>
      </c>
      <c r="C31" s="2">
        <v>1.0389999999999999</v>
      </c>
      <c r="D31" s="1">
        <f t="shared" si="0"/>
        <v>1.0798845043310878</v>
      </c>
      <c r="E31" s="1">
        <f t="shared" si="1"/>
        <v>3.66233676866353</v>
      </c>
      <c r="F31" s="1">
        <f t="shared" si="2"/>
        <v>0.65765193920428955</v>
      </c>
      <c r="G31" s="1">
        <f t="shared" si="3"/>
        <v>5.5688070700356906</v>
      </c>
    </row>
    <row r="32" spans="1:7" x14ac:dyDescent="0.25">
      <c r="A32" s="2" t="s">
        <v>76</v>
      </c>
      <c r="B32" s="2">
        <v>1.45</v>
      </c>
      <c r="C32" s="2">
        <v>1.05</v>
      </c>
      <c r="D32" s="1">
        <f t="shared" si="0"/>
        <v>1.3809523809523809</v>
      </c>
      <c r="E32" s="1">
        <f t="shared" si="1"/>
        <v>4.7830748150904601</v>
      </c>
      <c r="F32" s="1">
        <f t="shared" si="2"/>
        <v>0.95249162266025533</v>
      </c>
      <c r="G32" s="1">
        <f t="shared" si="3"/>
        <v>5.0216450216450221</v>
      </c>
    </row>
    <row r="33" spans="1:7" x14ac:dyDescent="0.25">
      <c r="A33" s="2" t="s">
        <v>76</v>
      </c>
      <c r="B33" s="2">
        <v>1.587</v>
      </c>
      <c r="C33" s="2">
        <v>1.0529999999999999</v>
      </c>
      <c r="D33" s="1">
        <f t="shared" si="0"/>
        <v>1.5071225071225072</v>
      </c>
      <c r="E33" s="1">
        <f t="shared" si="1"/>
        <v>5.2499500409330926</v>
      </c>
      <c r="F33" s="1">
        <f t="shared" si="2"/>
        <v>1.0763786984679815</v>
      </c>
      <c r="G33" s="1">
        <f t="shared" si="3"/>
        <v>4.8774191169013186</v>
      </c>
    </row>
    <row r="34" spans="1:7" x14ac:dyDescent="0.25">
      <c r="A34" s="2" t="s">
        <v>76</v>
      </c>
      <c r="B34" s="2">
        <v>1.5209999999999999</v>
      </c>
      <c r="C34" s="2">
        <v>1.26</v>
      </c>
      <c r="D34" s="1">
        <f t="shared" ref="D34:D65" si="4">B34/C34</f>
        <v>1.2071428571428571</v>
      </c>
      <c r="E34" s="1">
        <f t="shared" ref="E34:E65" si="5">((4*PI()*(C34/2)^2)+((PI()*C34)*(B34-C34)))</f>
        <v>6.0207366568986949</v>
      </c>
      <c r="F34" s="1">
        <f t="shared" ref="F34:F65" si="6">(((4/3)*PI()*(C34/2)^3)+(PI()*((C34/2)^2)*(B34-C34)))</f>
        <v>1.3728348347549775</v>
      </c>
      <c r="G34" s="1">
        <f t="shared" ref="G34:G65" si="7">E34/F34</f>
        <v>4.3856234591929422</v>
      </c>
    </row>
    <row r="35" spans="1:7" x14ac:dyDescent="0.25">
      <c r="A35" s="2" t="s">
        <v>76</v>
      </c>
      <c r="B35" s="2">
        <v>1.2769999999999999</v>
      </c>
      <c r="C35" s="2">
        <v>1.042</v>
      </c>
      <c r="D35" s="1">
        <f t="shared" si="4"/>
        <v>1.2255278310940498</v>
      </c>
      <c r="E35" s="1">
        <f t="shared" si="5"/>
        <v>4.1803099990168011</v>
      </c>
      <c r="F35" s="1">
        <f t="shared" si="6"/>
        <v>0.79277980552875804</v>
      </c>
      <c r="G35" s="1">
        <f t="shared" si="7"/>
        <v>5.2729774016237361</v>
      </c>
    </row>
    <row r="36" spans="1:7" x14ac:dyDescent="0.25">
      <c r="A36" s="2" t="s">
        <v>76</v>
      </c>
      <c r="B36" s="2">
        <v>1.099</v>
      </c>
      <c r="C36" s="2">
        <v>1.0309999999999999</v>
      </c>
      <c r="D36" s="1">
        <f t="shared" si="4"/>
        <v>1.0659553831231814</v>
      </c>
      <c r="E36" s="1">
        <f t="shared" si="5"/>
        <v>3.5596412464103326</v>
      </c>
      <c r="F36" s="1">
        <f t="shared" si="6"/>
        <v>0.63058823349720605</v>
      </c>
      <c r="G36" s="1">
        <f t="shared" si="7"/>
        <v>5.6449534852066092</v>
      </c>
    </row>
    <row r="37" spans="1:7" x14ac:dyDescent="0.25">
      <c r="A37" s="2" t="s">
        <v>76</v>
      </c>
      <c r="B37" s="2">
        <v>1.8360000000000001</v>
      </c>
      <c r="C37" s="2">
        <v>1.1539999999999999</v>
      </c>
      <c r="D37" s="1">
        <f t="shared" si="4"/>
        <v>1.5909878682842289</v>
      </c>
      <c r="E37" s="1">
        <f t="shared" si="5"/>
        <v>6.656230585237453</v>
      </c>
      <c r="F37" s="1">
        <f t="shared" si="6"/>
        <v>1.5179891555562337</v>
      </c>
      <c r="G37" s="1">
        <f t="shared" si="7"/>
        <v>4.384899958523369</v>
      </c>
    </row>
    <row r="38" spans="1:7" x14ac:dyDescent="0.25">
      <c r="A38" s="2" t="s">
        <v>76</v>
      </c>
      <c r="B38" s="2">
        <v>1.4550000000000001</v>
      </c>
      <c r="C38" s="2">
        <v>1.135</v>
      </c>
      <c r="D38" s="1">
        <f t="shared" si="4"/>
        <v>1.2819383259911894</v>
      </c>
      <c r="E38" s="1">
        <f t="shared" si="5"/>
        <v>5.1881046479545239</v>
      </c>
      <c r="F38" s="1">
        <f t="shared" si="6"/>
        <v>1.0893385478026163</v>
      </c>
      <c r="G38" s="1">
        <f t="shared" si="7"/>
        <v>4.7626191677691256</v>
      </c>
    </row>
    <row r="39" spans="1:7" x14ac:dyDescent="0.25">
      <c r="A39" s="2" t="s">
        <v>76</v>
      </c>
      <c r="B39" s="2">
        <v>1.2569999999999999</v>
      </c>
      <c r="C39" s="2">
        <v>1.032</v>
      </c>
      <c r="D39" s="1">
        <f t="shared" si="4"/>
        <v>1.2180232558139534</v>
      </c>
      <c r="E39" s="1">
        <f t="shared" si="5"/>
        <v>4.0753493884603653</v>
      </c>
      <c r="F39" s="1">
        <f t="shared" si="6"/>
        <v>0.763695186833248</v>
      </c>
      <c r="G39" s="1">
        <f t="shared" si="7"/>
        <v>5.33635599480374</v>
      </c>
    </row>
    <row r="40" spans="1:7" x14ac:dyDescent="0.25">
      <c r="A40" s="2" t="s">
        <v>76</v>
      </c>
      <c r="B40" s="2">
        <v>2.3839999999999999</v>
      </c>
      <c r="C40" s="2">
        <v>1.3049999999999999</v>
      </c>
      <c r="D40" s="1">
        <f t="shared" si="4"/>
        <v>1.8268199233716476</v>
      </c>
      <c r="E40" s="1">
        <f t="shared" si="5"/>
        <v>9.773871736436277</v>
      </c>
      <c r="F40" s="1">
        <f t="shared" si="6"/>
        <v>2.6068902263716609</v>
      </c>
      <c r="G40" s="1">
        <f t="shared" si="7"/>
        <v>3.749245609793018</v>
      </c>
    </row>
    <row r="41" spans="1:7" x14ac:dyDescent="0.25">
      <c r="A41" s="2" t="s">
        <v>76</v>
      </c>
      <c r="B41" s="2">
        <v>1.5649999999999999</v>
      </c>
      <c r="C41" s="2">
        <v>1.139</v>
      </c>
      <c r="D41" s="1">
        <f t="shared" si="4"/>
        <v>1.3740122914837576</v>
      </c>
      <c r="E41" s="1">
        <f t="shared" si="5"/>
        <v>5.5999988607666822</v>
      </c>
      <c r="F41" s="1">
        <f t="shared" si="6"/>
        <v>1.2077521717668538</v>
      </c>
      <c r="G41" s="1">
        <f t="shared" si="7"/>
        <v>4.636711894770837</v>
      </c>
    </row>
    <row r="42" spans="1:7" x14ac:dyDescent="0.25">
      <c r="A42" s="2" t="s">
        <v>76</v>
      </c>
      <c r="B42" s="2">
        <v>1.139</v>
      </c>
      <c r="C42" s="2">
        <v>1.0549999999999999</v>
      </c>
      <c r="D42" s="1">
        <f t="shared" si="4"/>
        <v>1.0796208530805689</v>
      </c>
      <c r="E42" s="1">
        <f t="shared" si="5"/>
        <v>3.775079104222907</v>
      </c>
      <c r="F42" s="1">
        <f t="shared" si="6"/>
        <v>0.68826144063536021</v>
      </c>
      <c r="G42" s="1">
        <f t="shared" si="7"/>
        <v>5.4849492959216031</v>
      </c>
    </row>
    <row r="43" spans="1:7" x14ac:dyDescent="0.25">
      <c r="A43" s="2" t="s">
        <v>76</v>
      </c>
      <c r="B43" s="2">
        <v>1.5109999999999999</v>
      </c>
      <c r="C43" s="2">
        <v>1.125</v>
      </c>
      <c r="D43" s="1">
        <f t="shared" si="4"/>
        <v>1.3431111111111109</v>
      </c>
      <c r="E43" s="1">
        <f t="shared" si="5"/>
        <v>5.3403148120209494</v>
      </c>
      <c r="F43" s="1">
        <f t="shared" si="6"/>
        <v>1.1292062094246811</v>
      </c>
      <c r="G43" s="1">
        <f t="shared" si="7"/>
        <v>4.7292644757433493</v>
      </c>
    </row>
    <row r="44" spans="1:7" x14ac:dyDescent="0.25">
      <c r="A44" s="2" t="s">
        <v>76</v>
      </c>
      <c r="B44" s="2">
        <v>1.256</v>
      </c>
      <c r="C44" s="2">
        <v>1.046</v>
      </c>
      <c r="D44" s="1">
        <f t="shared" si="4"/>
        <v>1.2007648183556405</v>
      </c>
      <c r="E44" s="1">
        <f t="shared" si="5"/>
        <v>4.1273490300625841</v>
      </c>
      <c r="F44" s="1">
        <f t="shared" si="6"/>
        <v>0.77968668302697386</v>
      </c>
      <c r="G44" s="1">
        <f t="shared" si="7"/>
        <v>5.2935994931181805</v>
      </c>
    </row>
    <row r="45" spans="1:7" x14ac:dyDescent="0.25">
      <c r="A45" s="2" t="s">
        <v>76</v>
      </c>
      <c r="B45" s="2">
        <v>1.3420000000000001</v>
      </c>
      <c r="C45" s="2">
        <v>0.93400000000000005</v>
      </c>
      <c r="D45" s="1">
        <f t="shared" si="4"/>
        <v>1.436830835117773</v>
      </c>
      <c r="E45" s="1">
        <f t="shared" si="5"/>
        <v>3.9377601966037479</v>
      </c>
      <c r="F45" s="1">
        <f t="shared" si="6"/>
        <v>0.70615796876909265</v>
      </c>
      <c r="G45" s="1">
        <f t="shared" si="7"/>
        <v>5.5763163070547463</v>
      </c>
    </row>
    <row r="46" spans="1:7" x14ac:dyDescent="0.25">
      <c r="A46" s="2" t="s">
        <v>76</v>
      </c>
      <c r="B46" s="2">
        <v>1.254</v>
      </c>
      <c r="C46" s="2">
        <v>1.1519999999999999</v>
      </c>
      <c r="D46" s="1">
        <f t="shared" si="4"/>
        <v>1.0885416666666667</v>
      </c>
      <c r="E46" s="1">
        <f t="shared" si="5"/>
        <v>4.5383698801170436</v>
      </c>
      <c r="F46" s="1">
        <f t="shared" si="6"/>
        <v>0.90680538848654413</v>
      </c>
      <c r="G46" s="1">
        <f t="shared" si="7"/>
        <v>5.0047892720306519</v>
      </c>
    </row>
    <row r="47" spans="1:7" x14ac:dyDescent="0.25">
      <c r="A47" s="2" t="s">
        <v>76</v>
      </c>
      <c r="B47" s="2">
        <v>1.304</v>
      </c>
      <c r="C47" s="2">
        <v>1.17</v>
      </c>
      <c r="D47" s="1">
        <f t="shared" si="4"/>
        <v>1.1145299145299146</v>
      </c>
      <c r="E47" s="1">
        <f t="shared" si="5"/>
        <v>4.7930650797288754</v>
      </c>
      <c r="F47" s="1">
        <f t="shared" si="6"/>
        <v>0.98267023292953692</v>
      </c>
      <c r="G47" s="1">
        <f t="shared" si="7"/>
        <v>4.8775926237633023</v>
      </c>
    </row>
    <row r="48" spans="1:7" x14ac:dyDescent="0.25">
      <c r="A48" s="2" t="s">
        <v>76</v>
      </c>
      <c r="B48" s="2">
        <v>2.19</v>
      </c>
      <c r="C48" s="2">
        <v>0.99399999999999999</v>
      </c>
      <c r="D48" s="1">
        <f t="shared" si="4"/>
        <v>2.2032193158953723</v>
      </c>
      <c r="E48" s="1">
        <f t="shared" si="5"/>
        <v>6.8388073838934762</v>
      </c>
      <c r="F48" s="1">
        <f t="shared" si="6"/>
        <v>1.4423284182935496</v>
      </c>
      <c r="G48" s="1">
        <f t="shared" si="7"/>
        <v>4.7415049839929102</v>
      </c>
    </row>
    <row r="49" spans="1:7" x14ac:dyDescent="0.25">
      <c r="A49" s="2" t="s">
        <v>76</v>
      </c>
      <c r="B49" s="2">
        <v>1.1100000000000001</v>
      </c>
      <c r="C49" s="2">
        <v>1.0640000000000001</v>
      </c>
      <c r="D49" s="1">
        <f t="shared" si="4"/>
        <v>1.0432330827067668</v>
      </c>
      <c r="E49" s="1">
        <f t="shared" si="5"/>
        <v>3.7103465875956898</v>
      </c>
      <c r="F49" s="1">
        <f t="shared" si="6"/>
        <v>0.67160170202787628</v>
      </c>
      <c r="G49" s="1">
        <f t="shared" si="7"/>
        <v>5.5246235624365401</v>
      </c>
    </row>
    <row r="50" spans="1:7" x14ac:dyDescent="0.25">
      <c r="A50" s="2" t="s">
        <v>76</v>
      </c>
      <c r="B50" s="2">
        <v>1.631</v>
      </c>
      <c r="C50" s="2">
        <v>1.2210000000000001</v>
      </c>
      <c r="D50" s="1">
        <f t="shared" si="4"/>
        <v>1.3357903357903358</v>
      </c>
      <c r="E50" s="1">
        <f t="shared" si="5"/>
        <v>6.2563278315840485</v>
      </c>
      <c r="F50" s="1">
        <f t="shared" si="6"/>
        <v>1.4331862307807612</v>
      </c>
      <c r="G50" s="1">
        <f t="shared" si="7"/>
        <v>4.3653278947396599</v>
      </c>
    </row>
    <row r="51" spans="1:7" x14ac:dyDescent="0.25">
      <c r="A51" s="2" t="s">
        <v>76</v>
      </c>
      <c r="B51" s="2">
        <v>2.0680000000000001</v>
      </c>
      <c r="C51" s="2">
        <v>1.1060000000000001</v>
      </c>
      <c r="D51" s="1">
        <f t="shared" si="4"/>
        <v>1.8698010849909583</v>
      </c>
      <c r="E51" s="1">
        <f t="shared" si="5"/>
        <v>7.1854758500318034</v>
      </c>
      <c r="F51" s="1">
        <f t="shared" si="6"/>
        <v>1.6325959383909221</v>
      </c>
      <c r="G51" s="1">
        <f t="shared" si="7"/>
        <v>4.4012579481937033</v>
      </c>
    </row>
    <row r="52" spans="1:7" x14ac:dyDescent="0.25">
      <c r="A52" s="2" t="s">
        <v>76</v>
      </c>
      <c r="B52" s="2">
        <v>1.71</v>
      </c>
      <c r="C52" s="2">
        <v>1.0109999999999999</v>
      </c>
      <c r="D52" s="1">
        <f t="shared" si="4"/>
        <v>1.6913946587537094</v>
      </c>
      <c r="E52" s="1">
        <f t="shared" si="5"/>
        <v>5.4312167954525696</v>
      </c>
      <c r="F52" s="1">
        <f t="shared" si="6"/>
        <v>1.1022058958213594</v>
      </c>
      <c r="G52" s="1">
        <f t="shared" si="7"/>
        <v>4.9275882265220954</v>
      </c>
    </row>
    <row r="53" spans="1:7" x14ac:dyDescent="0.25">
      <c r="A53" s="2" t="s">
        <v>76</v>
      </c>
      <c r="B53" s="2">
        <v>1.716</v>
      </c>
      <c r="C53" s="2">
        <v>1.1579999999999999</v>
      </c>
      <c r="D53" s="1">
        <f t="shared" si="4"/>
        <v>1.4818652849740934</v>
      </c>
      <c r="E53" s="1">
        <f t="shared" si="5"/>
        <v>6.2427467265425776</v>
      </c>
      <c r="F53" s="1">
        <f t="shared" si="6"/>
        <v>1.4007435815001872</v>
      </c>
      <c r="G53" s="1">
        <f t="shared" si="7"/>
        <v>4.4567376991702057</v>
      </c>
    </row>
    <row r="54" spans="1:7" x14ac:dyDescent="0.25">
      <c r="A54" s="2" t="s">
        <v>76</v>
      </c>
      <c r="B54" s="2">
        <v>1.5609999999999999</v>
      </c>
      <c r="C54" s="2">
        <v>1.21</v>
      </c>
      <c r="D54" s="1">
        <f t="shared" si="4"/>
        <v>1.2900826446280991</v>
      </c>
      <c r="E54" s="1">
        <f t="shared" si="5"/>
        <v>5.9338716200269364</v>
      </c>
      <c r="F54" s="1">
        <f t="shared" si="6"/>
        <v>1.3312025798092995</v>
      </c>
      <c r="G54" s="1">
        <f t="shared" si="7"/>
        <v>4.4575271337567486</v>
      </c>
    </row>
    <row r="55" spans="1:7" x14ac:dyDescent="0.25">
      <c r="A55" s="2" t="s">
        <v>76</v>
      </c>
      <c r="B55" s="2">
        <v>1.7809999999999999</v>
      </c>
      <c r="C55" s="2">
        <v>1.095</v>
      </c>
      <c r="D55" s="1">
        <f t="shared" si="4"/>
        <v>1.6264840182648401</v>
      </c>
      <c r="E55" s="1">
        <f t="shared" si="5"/>
        <v>6.1267182850675468</v>
      </c>
      <c r="F55" s="1">
        <f t="shared" si="6"/>
        <v>1.3334642385405573</v>
      </c>
      <c r="G55" s="1">
        <f t="shared" si="7"/>
        <v>4.5945876222170643</v>
      </c>
    </row>
    <row r="56" spans="1:7" x14ac:dyDescent="0.25">
      <c r="A56" s="2" t="s">
        <v>76</v>
      </c>
      <c r="B56" s="2">
        <v>1.419</v>
      </c>
      <c r="C56" s="2">
        <v>1.101</v>
      </c>
      <c r="D56" s="1">
        <f t="shared" si="4"/>
        <v>1.2888283378746594</v>
      </c>
      <c r="E56" s="1">
        <f t="shared" si="5"/>
        <v>4.9081698929637518</v>
      </c>
      <c r="F56" s="1">
        <f t="shared" si="6"/>
        <v>1.0015675819001146</v>
      </c>
      <c r="G56" s="1">
        <f t="shared" si="7"/>
        <v>4.9004879767097327</v>
      </c>
    </row>
    <row r="57" spans="1:7" x14ac:dyDescent="0.25">
      <c r="A57" s="2" t="s">
        <v>76</v>
      </c>
      <c r="B57" s="2">
        <v>1.466</v>
      </c>
      <c r="C57" s="2">
        <v>1.0680000000000001</v>
      </c>
      <c r="D57" s="1">
        <f t="shared" si="4"/>
        <v>1.3726591760299625</v>
      </c>
      <c r="E57" s="1">
        <f t="shared" si="5"/>
        <v>4.9187539186136959</v>
      </c>
      <c r="F57" s="1">
        <f t="shared" si="6"/>
        <v>0.99438683414702667</v>
      </c>
      <c r="G57" s="1">
        <f t="shared" si="7"/>
        <v>4.9465195532611261</v>
      </c>
    </row>
    <row r="58" spans="1:7" x14ac:dyDescent="0.25">
      <c r="A58" s="2" t="s">
        <v>76</v>
      </c>
      <c r="B58" s="2">
        <v>1.8089999999999999</v>
      </c>
      <c r="C58" s="2">
        <v>1.0940000000000001</v>
      </c>
      <c r="D58" s="1">
        <f t="shared" si="4"/>
        <v>1.6535648994515537</v>
      </c>
      <c r="E58" s="1">
        <f t="shared" si="5"/>
        <v>6.2173563747162657</v>
      </c>
      <c r="F58" s="1">
        <f t="shared" si="6"/>
        <v>1.3576629287718935</v>
      </c>
      <c r="G58" s="1">
        <f t="shared" si="7"/>
        <v>4.5794550642553995</v>
      </c>
    </row>
    <row r="59" spans="1:7" x14ac:dyDescent="0.25">
      <c r="A59" s="2" t="s">
        <v>76</v>
      </c>
      <c r="B59" s="2">
        <v>1.2509999999999999</v>
      </c>
      <c r="C59" s="2">
        <v>1.0609999999999999</v>
      </c>
      <c r="D59" s="1">
        <f t="shared" si="4"/>
        <v>1.179076343072573</v>
      </c>
      <c r="E59" s="1">
        <f t="shared" si="5"/>
        <v>4.1698704866289216</v>
      </c>
      <c r="F59" s="1">
        <f t="shared" si="6"/>
        <v>0.79336758075908365</v>
      </c>
      <c r="G59" s="1">
        <f t="shared" si="7"/>
        <v>5.2559123762521835</v>
      </c>
    </row>
    <row r="60" spans="1:7" x14ac:dyDescent="0.25">
      <c r="A60" s="2" t="s">
        <v>76</v>
      </c>
      <c r="B60" s="2">
        <v>1.54</v>
      </c>
      <c r="C60" s="2">
        <v>1.139</v>
      </c>
      <c r="D60" s="1">
        <f t="shared" si="4"/>
        <v>1.3520632133450394</v>
      </c>
      <c r="E60" s="1">
        <f t="shared" si="5"/>
        <v>5.5105420099557128</v>
      </c>
      <c r="F60" s="1">
        <f t="shared" si="6"/>
        <v>1.1822793334984305</v>
      </c>
      <c r="G60" s="1">
        <f t="shared" si="7"/>
        <v>4.660947589813409</v>
      </c>
    </row>
    <row r="61" spans="1:7" x14ac:dyDescent="0.25">
      <c r="A61" s="2" t="s">
        <v>76</v>
      </c>
      <c r="B61" s="2">
        <v>1.1060000000000001</v>
      </c>
      <c r="C61" s="2">
        <v>1.02</v>
      </c>
      <c r="D61" s="1">
        <f t="shared" si="4"/>
        <v>1.0843137254901962</v>
      </c>
      <c r="E61" s="1">
        <f t="shared" si="5"/>
        <v>3.5440935043677175</v>
      </c>
      <c r="F61" s="1">
        <f t="shared" si="6"/>
        <v>0.62592023888620818</v>
      </c>
      <c r="G61" s="1">
        <f t="shared" si="7"/>
        <v>5.662212665745149</v>
      </c>
    </row>
    <row r="62" spans="1:7" x14ac:dyDescent="0.25">
      <c r="A62" s="2" t="s">
        <v>76</v>
      </c>
      <c r="B62" s="2">
        <v>1.944</v>
      </c>
      <c r="C62" s="2">
        <v>1.1060000000000001</v>
      </c>
      <c r="D62" s="1">
        <f t="shared" si="4"/>
        <v>1.7576853526220613</v>
      </c>
      <c r="E62" s="1">
        <f t="shared" si="5"/>
        <v>6.754625267147885</v>
      </c>
      <c r="F62" s="1">
        <f t="shared" si="6"/>
        <v>1.5134657522235186</v>
      </c>
      <c r="G62" s="1">
        <f t="shared" si="7"/>
        <v>4.4630182461838208</v>
      </c>
    </row>
    <row r="63" spans="1:7" x14ac:dyDescent="0.25">
      <c r="A63" s="2" t="s">
        <v>76</v>
      </c>
      <c r="B63" s="2">
        <v>0.91500000000000004</v>
      </c>
      <c r="C63" s="2">
        <v>0.88200000000000001</v>
      </c>
      <c r="D63" s="1">
        <f t="shared" si="4"/>
        <v>1.0374149659863945</v>
      </c>
      <c r="E63" s="1">
        <f t="shared" si="5"/>
        <v>2.5353595192265712</v>
      </c>
      <c r="F63" s="1">
        <f t="shared" si="6"/>
        <v>0.37941863021579669</v>
      </c>
      <c r="G63" s="1">
        <f t="shared" si="7"/>
        <v>6.6822220031329769</v>
      </c>
    </row>
    <row r="64" spans="1:7" x14ac:dyDescent="0.25">
      <c r="A64" s="2" t="s">
        <v>76</v>
      </c>
      <c r="B64" s="2">
        <v>2.0569999999999999</v>
      </c>
      <c r="C64" s="2">
        <v>1.2</v>
      </c>
      <c r="D64" s="1">
        <f t="shared" si="4"/>
        <v>1.7141666666666666</v>
      </c>
      <c r="E64" s="1">
        <f t="shared" si="5"/>
        <v>7.7547073061210456</v>
      </c>
      <c r="F64" s="1">
        <f t="shared" si="6"/>
        <v>1.8740228497193834</v>
      </c>
      <c r="G64" s="1">
        <f t="shared" si="7"/>
        <v>4.1380004023335344</v>
      </c>
    </row>
    <row r="65" spans="1:7" x14ac:dyDescent="0.25">
      <c r="A65" s="2" t="s">
        <v>76</v>
      </c>
      <c r="B65" s="2">
        <v>1.7589999999999999</v>
      </c>
      <c r="C65" s="2">
        <v>0.99199999999999999</v>
      </c>
      <c r="D65" s="1">
        <f t="shared" si="4"/>
        <v>1.7731854838709677</v>
      </c>
      <c r="E65" s="1">
        <f t="shared" si="5"/>
        <v>5.4818529858431297</v>
      </c>
      <c r="F65" s="1">
        <f t="shared" si="6"/>
        <v>1.1039332065559555</v>
      </c>
      <c r="G65" s="1">
        <f t="shared" si="7"/>
        <v>4.9657469793352655</v>
      </c>
    </row>
    <row r="66" spans="1:7" x14ac:dyDescent="0.25">
      <c r="A66" s="2" t="s">
        <v>76</v>
      </c>
      <c r="B66" s="2">
        <v>1.1579999999999999</v>
      </c>
      <c r="C66" s="2">
        <v>1.006</v>
      </c>
      <c r="D66" s="1">
        <f t="shared" ref="D66:D76" si="8">B66/C66</f>
        <v>1.151093439363817</v>
      </c>
      <c r="E66" s="1">
        <f t="shared" ref="E66:E76" si="9">((4*PI()*(C66/2)^2)+((PI()*C66)*(B66-C66)))</f>
        <v>3.6597920786141218</v>
      </c>
      <c r="F66" s="1">
        <f t="shared" ref="F66:F76" si="10">(((4/3)*PI()*(C66/2)^3)+(PI()*((C66/2)^2)*(B66-C66)))</f>
        <v>0.65389760010936737</v>
      </c>
      <c r="G66" s="1">
        <f t="shared" ref="G66:G76" si="11">E66/F66</f>
        <v>5.5968886841028391</v>
      </c>
    </row>
    <row r="67" spans="1:7" x14ac:dyDescent="0.25">
      <c r="A67" s="2" t="s">
        <v>76</v>
      </c>
      <c r="B67" s="2">
        <v>1.3280000000000001</v>
      </c>
      <c r="C67" s="2">
        <v>1.036</v>
      </c>
      <c r="D67" s="1">
        <f t="shared" si="8"/>
        <v>1.281853281853282</v>
      </c>
      <c r="E67" s="1">
        <f t="shared" si="9"/>
        <v>4.3222283055500661</v>
      </c>
      <c r="F67" s="1">
        <f t="shared" si="10"/>
        <v>0.82835331892400932</v>
      </c>
      <c r="G67" s="1">
        <f t="shared" si="11"/>
        <v>5.2178559641246212</v>
      </c>
    </row>
    <row r="68" spans="1:7" x14ac:dyDescent="0.25">
      <c r="A68" s="2" t="s">
        <v>76</v>
      </c>
      <c r="B68" s="2">
        <v>1.137</v>
      </c>
      <c r="C68" s="2">
        <v>1.1040000000000001</v>
      </c>
      <c r="D68" s="1">
        <f t="shared" si="8"/>
        <v>1.0298913043478259</v>
      </c>
      <c r="E68" s="1">
        <f t="shared" si="9"/>
        <v>3.943477895233281</v>
      </c>
      <c r="F68" s="1">
        <f t="shared" si="10"/>
        <v>0.73612974705003731</v>
      </c>
      <c r="G68" s="1">
        <f t="shared" si="11"/>
        <v>5.3570418951772494</v>
      </c>
    </row>
    <row r="69" spans="1:7" x14ac:dyDescent="0.25">
      <c r="A69" s="2" t="s">
        <v>76</v>
      </c>
      <c r="B69" s="2">
        <v>1.6879999999999999</v>
      </c>
      <c r="C69" s="2">
        <v>1.0369999999999999</v>
      </c>
      <c r="D69" s="1">
        <f t="shared" si="8"/>
        <v>1.6277724204435873</v>
      </c>
      <c r="E69" s="1">
        <f t="shared" si="9"/>
        <v>5.4992197100321736</v>
      </c>
      <c r="F69" s="1">
        <f t="shared" si="10"/>
        <v>1.1337251189709048</v>
      </c>
      <c r="G69" s="1">
        <f t="shared" si="11"/>
        <v>4.8505758741800467</v>
      </c>
    </row>
    <row r="70" spans="1:7" x14ac:dyDescent="0.25">
      <c r="A70" s="2" t="s">
        <v>76</v>
      </c>
      <c r="B70" s="2">
        <v>1.5740000000000001</v>
      </c>
      <c r="C70" s="2">
        <v>1.1399999999999999</v>
      </c>
      <c r="D70" s="1">
        <f t="shared" si="8"/>
        <v>1.380701754385965</v>
      </c>
      <c r="E70" s="1">
        <f t="shared" si="9"/>
        <v>5.6371481938953814</v>
      </c>
      <c r="F70" s="1">
        <f t="shared" si="10"/>
        <v>1.2187199230626806</v>
      </c>
      <c r="G70" s="1">
        <f t="shared" si="11"/>
        <v>4.6254665138558293</v>
      </c>
    </row>
    <row r="71" spans="1:7" x14ac:dyDescent="0.25">
      <c r="A71" s="2" t="s">
        <v>76</v>
      </c>
      <c r="B71" s="2">
        <v>1.6519999999999999</v>
      </c>
      <c r="C71" s="2">
        <v>1.1120000000000001</v>
      </c>
      <c r="D71" s="1">
        <f t="shared" si="8"/>
        <v>1.4856115107913668</v>
      </c>
      <c r="E71" s="1">
        <f t="shared" si="9"/>
        <v>5.7711811028681366</v>
      </c>
      <c r="F71" s="1">
        <f t="shared" si="10"/>
        <v>1.2444045206457188</v>
      </c>
      <c r="G71" s="1">
        <f t="shared" si="11"/>
        <v>4.6377050284850165</v>
      </c>
    </row>
    <row r="72" spans="1:7" x14ac:dyDescent="0.25">
      <c r="A72" s="2" t="s">
        <v>76</v>
      </c>
      <c r="B72" s="2">
        <v>1.9510000000000001</v>
      </c>
      <c r="C72" s="2">
        <v>1.139</v>
      </c>
      <c r="D72" s="1">
        <f t="shared" si="8"/>
        <v>1.7129060579455664</v>
      </c>
      <c r="E72" s="1">
        <f t="shared" si="9"/>
        <v>6.9812126372880492</v>
      </c>
      <c r="F72" s="1">
        <f t="shared" si="10"/>
        <v>1.6010527946313133</v>
      </c>
      <c r="G72" s="1">
        <f t="shared" si="11"/>
        <v>4.3603887771206606</v>
      </c>
    </row>
    <row r="73" spans="1:7" ht="14.25" customHeight="1" x14ac:dyDescent="0.25">
      <c r="A73" s="2" t="s">
        <v>76</v>
      </c>
      <c r="B73" s="2">
        <v>1.6020000000000001</v>
      </c>
      <c r="C73" s="2">
        <v>0.93899999999999995</v>
      </c>
      <c r="D73" s="1">
        <f t="shared" si="8"/>
        <v>1.7060702875399363</v>
      </c>
      <c r="E73" s="1">
        <f t="shared" si="9"/>
        <v>4.725828713756747</v>
      </c>
      <c r="F73" s="1">
        <f t="shared" si="10"/>
        <v>0.89263514764333118</v>
      </c>
      <c r="G73" s="1">
        <f t="shared" si="11"/>
        <v>5.2942444919780804</v>
      </c>
    </row>
    <row r="74" spans="1:7" ht="14.25" customHeight="1" x14ac:dyDescent="0.25">
      <c r="A74" s="2" t="s">
        <v>76</v>
      </c>
      <c r="B74" s="2">
        <v>1.226</v>
      </c>
      <c r="C74" s="2">
        <v>1.0229999999999999</v>
      </c>
      <c r="D74" s="1">
        <f t="shared" si="8"/>
        <v>1.1984359726295211</v>
      </c>
      <c r="E74" s="1">
        <f t="shared" si="9"/>
        <v>3.9401792229470107</v>
      </c>
      <c r="F74" s="1">
        <f t="shared" si="10"/>
        <v>0.72741862976981864</v>
      </c>
      <c r="G74" s="1">
        <f t="shared" si="11"/>
        <v>5.4166597632972708</v>
      </c>
    </row>
    <row r="75" spans="1:7" ht="14.25" customHeight="1" x14ac:dyDescent="0.25">
      <c r="A75" s="2" t="s">
        <v>76</v>
      </c>
      <c r="B75" s="2">
        <v>1.306</v>
      </c>
      <c r="C75" s="2">
        <v>1.109</v>
      </c>
      <c r="D75" s="1">
        <f t="shared" si="8"/>
        <v>1.1776375112714157</v>
      </c>
      <c r="E75" s="1">
        <f t="shared" si="9"/>
        <v>4.5501382861973916</v>
      </c>
      <c r="F75" s="1">
        <f t="shared" si="10"/>
        <v>0.90444769886004828</v>
      </c>
      <c r="G75" s="1">
        <f t="shared" si="11"/>
        <v>5.0308473247621883</v>
      </c>
    </row>
    <row r="76" spans="1:7" x14ac:dyDescent="0.25">
      <c r="A76" s="2" t="s">
        <v>76</v>
      </c>
      <c r="B76" s="2">
        <v>1.407</v>
      </c>
      <c r="C76" s="2">
        <v>1.113</v>
      </c>
      <c r="D76" s="1">
        <f t="shared" si="8"/>
        <v>1.2641509433962264</v>
      </c>
      <c r="E76" s="1">
        <f t="shared" si="9"/>
        <v>4.9197058211877343</v>
      </c>
      <c r="F76" s="1">
        <f t="shared" si="10"/>
        <v>1.0079522657827467</v>
      </c>
      <c r="G76" s="1">
        <f t="shared" si="11"/>
        <v>4.8808916733445038</v>
      </c>
    </row>
    <row r="77" spans="1:7" x14ac:dyDescent="0.25">
      <c r="F77" s="1"/>
      <c r="G77" s="1"/>
    </row>
    <row r="78" spans="1:7" x14ac:dyDescent="0.25">
      <c r="F78" s="1"/>
      <c r="G78" s="1"/>
    </row>
    <row r="79" spans="1:7" x14ac:dyDescent="0.25">
      <c r="F79" s="1"/>
      <c r="G79" s="1"/>
    </row>
    <row r="80" spans="1:7" s="2" customFormat="1" x14ac:dyDescent="0.25">
      <c r="D80" s="1"/>
      <c r="E80" s="1"/>
      <c r="F80" s="1"/>
      <c r="G80" s="1"/>
    </row>
    <row r="81" spans="4:7" s="2" customFormat="1" x14ac:dyDescent="0.25">
      <c r="D81" s="1"/>
      <c r="E81" s="1"/>
      <c r="F81" s="1"/>
      <c r="G81" s="1"/>
    </row>
    <row r="82" spans="4:7" s="2" customFormat="1" x14ac:dyDescent="0.25">
      <c r="D82" s="1"/>
      <c r="E82" s="1"/>
      <c r="F82" s="1"/>
      <c r="G82" s="1"/>
    </row>
    <row r="83" spans="4:7" s="2" customFormat="1" x14ac:dyDescent="0.25">
      <c r="D83" s="1"/>
      <c r="E83" s="1"/>
      <c r="F83" s="1"/>
      <c r="G83" s="1"/>
    </row>
    <row r="84" spans="4:7" s="2" customFormat="1" x14ac:dyDescent="0.25">
      <c r="D84" s="1"/>
      <c r="E84" s="1"/>
      <c r="F84" s="1"/>
      <c r="G84" s="1"/>
    </row>
    <row r="85" spans="4:7" s="2" customFormat="1" x14ac:dyDescent="0.25">
      <c r="D85" s="1"/>
      <c r="E85" s="1"/>
      <c r="F85" s="1"/>
      <c r="G85" s="1"/>
    </row>
    <row r="86" spans="4:7" s="2" customFormat="1" x14ac:dyDescent="0.25">
      <c r="D86" s="1"/>
      <c r="E86" s="1"/>
      <c r="F86" s="1"/>
      <c r="G86" s="1"/>
    </row>
    <row r="87" spans="4:7" s="2" customFormat="1" x14ac:dyDescent="0.25">
      <c r="D87" s="1"/>
      <c r="E87" s="1"/>
      <c r="F87" s="1"/>
      <c r="G87" s="1"/>
    </row>
    <row r="88" spans="4:7" s="2" customFormat="1" x14ac:dyDescent="0.25">
      <c r="D88" s="1"/>
      <c r="E88" s="1"/>
      <c r="F88" s="1"/>
      <c r="G88" s="1"/>
    </row>
    <row r="89" spans="4:7" s="2" customFormat="1" x14ac:dyDescent="0.25">
      <c r="D89" s="1"/>
      <c r="E89" s="1"/>
      <c r="F89" s="1"/>
      <c r="G89" s="1"/>
    </row>
    <row r="90" spans="4:7" s="2" customFormat="1" x14ac:dyDescent="0.25">
      <c r="D90" s="1"/>
      <c r="E90" s="1"/>
      <c r="F90" s="1"/>
      <c r="G90" s="1"/>
    </row>
    <row r="91" spans="4:7" s="2" customFormat="1" x14ac:dyDescent="0.25">
      <c r="D91" s="1"/>
      <c r="E91" s="1"/>
      <c r="F91" s="1"/>
      <c r="G91" s="1"/>
    </row>
    <row r="92" spans="4:7" s="2" customFormat="1" x14ac:dyDescent="0.25">
      <c r="D92" s="1"/>
      <c r="E92" s="1"/>
      <c r="F92" s="1"/>
      <c r="G92" s="1"/>
    </row>
    <row r="93" spans="4:7" s="2" customFormat="1" x14ac:dyDescent="0.25">
      <c r="D93" s="1"/>
      <c r="E93" s="1"/>
      <c r="F93" s="1"/>
      <c r="G93" s="1"/>
    </row>
    <row r="94" spans="4:7" s="2" customFormat="1" x14ac:dyDescent="0.25">
      <c r="D94" s="1"/>
      <c r="E94" s="1"/>
      <c r="F94" s="1"/>
      <c r="G94" s="1"/>
    </row>
    <row r="95" spans="4:7" s="2" customFormat="1" x14ac:dyDescent="0.25">
      <c r="D95" s="1"/>
      <c r="E95" s="1"/>
      <c r="F95" s="1"/>
      <c r="G95" s="1"/>
    </row>
    <row r="96" spans="4:7" x14ac:dyDescent="0.25">
      <c r="F96" s="1"/>
      <c r="G96" s="1"/>
    </row>
    <row r="97" spans="1:7" x14ac:dyDescent="0.25">
      <c r="F97" s="1"/>
      <c r="G97" s="1"/>
    </row>
    <row r="98" spans="1:7" x14ac:dyDescent="0.25">
      <c r="F98" s="1"/>
      <c r="G98" s="1"/>
    </row>
    <row r="99" spans="1:7" x14ac:dyDescent="0.25">
      <c r="F99" s="1"/>
      <c r="G99" s="1"/>
    </row>
    <row r="100" spans="1:7" x14ac:dyDescent="0.25">
      <c r="F100" s="1"/>
      <c r="G100" s="1"/>
    </row>
    <row r="105" spans="1:7" x14ac:dyDescent="0.25">
      <c r="A105" s="2" t="s">
        <v>7</v>
      </c>
      <c r="B105" s="2">
        <f t="shared" ref="B105:G105" si="12">COUNT(B1:B96)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AVERAGE(B2:B100)</f>
        <v>1.4814266666666664</v>
      </c>
      <c r="C106" s="2">
        <f t="shared" si="13"/>
        <v>1.0918133333333331</v>
      </c>
      <c r="D106" s="1">
        <f t="shared" si="13"/>
        <v>1.355475210268194</v>
      </c>
      <c r="E106" s="1">
        <f t="shared" si="13"/>
        <v>5.1174769955446981</v>
      </c>
      <c r="F106" s="1">
        <f t="shared" si="13"/>
        <v>1.068181811667746</v>
      </c>
      <c r="G106" s="1">
        <f t="shared" si="13"/>
        <v>4.9694182895553212</v>
      </c>
    </row>
    <row r="107" spans="1:7" x14ac:dyDescent="0.25">
      <c r="A107" s="2" t="s">
        <v>9</v>
      </c>
      <c r="B107" s="2">
        <f t="shared" ref="B107:G107" si="14">_xlfn.STDEV.S(B2:B100)</f>
        <v>0.32140894105078566</v>
      </c>
      <c r="C107" s="2">
        <f t="shared" si="14"/>
        <v>8.5484737587246298E-2</v>
      </c>
      <c r="D107" s="1">
        <f t="shared" si="14"/>
        <v>0.26832455131967603</v>
      </c>
      <c r="E107" s="1">
        <f t="shared" si="14"/>
        <v>1.3328720418871578</v>
      </c>
      <c r="F107" s="1">
        <f t="shared" si="14"/>
        <v>0.392085358681042</v>
      </c>
      <c r="G107" s="1">
        <f t="shared" si="14"/>
        <v>0.54106993296598149</v>
      </c>
    </row>
    <row r="112" spans="1:7" s="2" customFormat="1" x14ac:dyDescent="0.25">
      <c r="D112" s="1"/>
      <c r="E112" s="1"/>
    </row>
    <row r="113" spans="4:5" s="2" customFormat="1" x14ac:dyDescent="0.25">
      <c r="D113" s="1"/>
      <c r="E113" s="1"/>
    </row>
    <row r="114" spans="4:5" s="2" customFormat="1" x14ac:dyDescent="0.25">
      <c r="D114" s="1"/>
      <c r="E114" s="1"/>
    </row>
    <row r="115" spans="4:5" s="2" customFormat="1" x14ac:dyDescent="0.25">
      <c r="D115" s="1"/>
      <c r="E115" s="1"/>
    </row>
    <row r="116" spans="4:5" s="2" customFormat="1" x14ac:dyDescent="0.25">
      <c r="D116" s="1"/>
      <c r="E116" s="1"/>
    </row>
    <row r="117" spans="4:5" s="2" customFormat="1" x14ac:dyDescent="0.25">
      <c r="D117" s="1"/>
      <c r="E117" s="1"/>
    </row>
    <row r="118" spans="4:5" s="2" customFormat="1" x14ac:dyDescent="0.25">
      <c r="D118" s="1"/>
      <c r="E118" s="1"/>
    </row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  <row r="122" spans="4:5" s="2" customFormat="1" x14ac:dyDescent="0.25">
      <c r="D122" s="1"/>
      <c r="E122" s="1"/>
    </row>
    <row r="123" spans="4:5" s="2" customFormat="1" x14ac:dyDescent="0.25">
      <c r="D123" s="1"/>
      <c r="E123" s="1"/>
    </row>
    <row r="124" spans="4:5" s="2" customFormat="1" x14ac:dyDescent="0.25">
      <c r="D124" s="1"/>
      <c r="E124" s="1"/>
    </row>
    <row r="125" spans="4:5" s="2" customFormat="1" x14ac:dyDescent="0.25">
      <c r="D125" s="1"/>
      <c r="E125" s="1"/>
    </row>
    <row r="126" spans="4:5" s="2" customFormat="1" x14ac:dyDescent="0.25">
      <c r="D126" s="1"/>
      <c r="E126" s="1"/>
    </row>
    <row r="127" spans="4:5" s="2" customFormat="1" x14ac:dyDescent="0.25">
      <c r="D127" s="1"/>
      <c r="E127" s="1"/>
    </row>
    <row r="128" spans="4:5" s="2" customFormat="1" x14ac:dyDescent="0.25">
      <c r="D128" s="1"/>
      <c r="E128" s="1"/>
    </row>
    <row r="129" spans="4:5" s="2" customFormat="1" x14ac:dyDescent="0.25">
      <c r="D129" s="1"/>
      <c r="E129" s="1"/>
    </row>
    <row r="130" spans="4:5" s="2" customFormat="1" x14ac:dyDescent="0.25">
      <c r="D130" s="1"/>
      <c r="E130" s="1"/>
    </row>
    <row r="131" spans="4:5" s="2" customFormat="1" x14ac:dyDescent="0.25">
      <c r="D131" s="1"/>
      <c r="E131" s="1"/>
    </row>
    <row r="132" spans="4:5" s="2" customFormat="1" x14ac:dyDescent="0.25">
      <c r="D132" s="1"/>
      <c r="E132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7"/>
  <sheetViews>
    <sheetView workbookViewId="0">
      <pane ySplit="1" topLeftCell="A2" activePane="bottomLeft" state="frozen"/>
      <selection pane="bottomLeft" activeCell="H2" sqref="H2:H9"/>
    </sheetView>
  </sheetViews>
  <sheetFormatPr defaultColWidth="8.85546875" defaultRowHeight="15" x14ac:dyDescent="0.25"/>
  <cols>
    <col min="1" max="1" width="11.140625" style="2" customWidth="1"/>
    <col min="2" max="2" width="19.140625" style="2" customWidth="1"/>
    <col min="3" max="3" width="17.7109375" style="2" customWidth="1"/>
    <col min="4" max="5" width="15.7109375" style="1" customWidth="1"/>
  </cols>
  <sheetData>
    <row r="1" spans="1:15" ht="30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5"/>
      <c r="I1" s="5"/>
      <c r="J1" s="5"/>
      <c r="K1" s="5"/>
      <c r="L1" s="2"/>
      <c r="M1" s="2"/>
      <c r="N1" s="5"/>
      <c r="O1" s="5"/>
    </row>
    <row r="2" spans="1:15" x14ac:dyDescent="0.25">
      <c r="A2" s="2" t="s">
        <v>76</v>
      </c>
      <c r="B2" s="2">
        <v>1.609</v>
      </c>
      <c r="C2" s="2">
        <v>1.1659999999999999</v>
      </c>
      <c r="D2" s="1">
        <f t="shared" ref="D2:D33" si="0">B2/C2</f>
        <v>1.3799313893653518</v>
      </c>
      <c r="E2" s="1">
        <f t="shared" ref="E2:E33" si="1">((4*PI()*(C2/2)^2)+((PI()*C2)*(B2-C2)))</f>
        <v>5.8939231278438893</v>
      </c>
      <c r="F2" s="1">
        <f t="shared" ref="F2:F33" si="2">(((4/3)*PI()*(C2/2)^3)+(PI()*((C2/2)^2)*(B2-C2)))</f>
        <v>1.3030631291603754</v>
      </c>
      <c r="G2" s="1">
        <f t="shared" ref="G2:G33" si="3">E2/F2</f>
        <v>4.5231293833335764</v>
      </c>
    </row>
    <row r="3" spans="1:15" x14ac:dyDescent="0.25">
      <c r="A3" s="2" t="s">
        <v>76</v>
      </c>
      <c r="B3" s="2">
        <v>2.359</v>
      </c>
      <c r="C3" s="2">
        <v>1.2410000000000001</v>
      </c>
      <c r="D3" s="1">
        <f t="shared" si="0"/>
        <v>1.9008863819500401</v>
      </c>
      <c r="E3" s="1">
        <f t="shared" si="1"/>
        <v>9.1970721836445382</v>
      </c>
      <c r="F3" s="1">
        <f t="shared" si="2"/>
        <v>2.3530300466409906</v>
      </c>
      <c r="G3" s="1">
        <f t="shared" si="3"/>
        <v>3.9086080506169436</v>
      </c>
    </row>
    <row r="4" spans="1:15" x14ac:dyDescent="0.25">
      <c r="A4" s="2" t="s">
        <v>76</v>
      </c>
      <c r="B4" s="11">
        <v>2.0510000000000002</v>
      </c>
      <c r="C4" s="2">
        <v>1.3560000000000001</v>
      </c>
      <c r="D4" s="1">
        <f t="shared" si="0"/>
        <v>1.5125368731563422</v>
      </c>
      <c r="E4" s="1">
        <f t="shared" si="1"/>
        <v>8.7372592580871746</v>
      </c>
      <c r="F4" s="1">
        <f t="shared" si="2"/>
        <v>2.3091796639190605</v>
      </c>
      <c r="G4" s="1">
        <f t="shared" si="3"/>
        <v>3.783706999765708</v>
      </c>
    </row>
    <row r="5" spans="1:15" x14ac:dyDescent="0.25">
      <c r="A5" s="2" t="s">
        <v>76</v>
      </c>
      <c r="B5" s="2">
        <v>2.2160000000000002</v>
      </c>
      <c r="C5" s="2">
        <f>(0.672+1.083)/2</f>
        <v>0.87749999999999995</v>
      </c>
      <c r="D5" s="1">
        <f t="shared" si="0"/>
        <v>2.5253561253561259</v>
      </c>
      <c r="E5" s="1">
        <f t="shared" si="1"/>
        <v>6.1089525786114969</v>
      </c>
      <c r="F5" s="1">
        <f t="shared" si="2"/>
        <v>1.1632587347756891</v>
      </c>
      <c r="G5" s="1">
        <f t="shared" si="3"/>
        <v>5.2515853919545119</v>
      </c>
    </row>
    <row r="6" spans="1:15" x14ac:dyDescent="0.25">
      <c r="A6" s="2" t="s">
        <v>76</v>
      </c>
      <c r="B6" s="2">
        <v>1.7829999999999999</v>
      </c>
      <c r="C6" s="2">
        <v>1.1519999999999999</v>
      </c>
      <c r="D6" s="1">
        <f t="shared" si="0"/>
        <v>1.5477430555555556</v>
      </c>
      <c r="E6" s="1">
        <f t="shared" si="1"/>
        <v>6.4528815759558924</v>
      </c>
      <c r="F6" s="1">
        <f t="shared" si="2"/>
        <v>1.4581847568881323</v>
      </c>
      <c r="G6" s="1">
        <f t="shared" si="3"/>
        <v>4.4252839329679938</v>
      </c>
    </row>
    <row r="7" spans="1:15" x14ac:dyDescent="0.25">
      <c r="A7" s="2" t="s">
        <v>76</v>
      </c>
      <c r="B7" s="2">
        <v>2.577</v>
      </c>
      <c r="C7" s="2">
        <v>1.226</v>
      </c>
      <c r="D7" s="1">
        <f t="shared" si="0"/>
        <v>2.1019575856443717</v>
      </c>
      <c r="E7" s="1">
        <f t="shared" si="1"/>
        <v>9.9255541129368989</v>
      </c>
      <c r="F7" s="1">
        <f t="shared" si="2"/>
        <v>2.5597459698844407</v>
      </c>
      <c r="G7" s="1">
        <f t="shared" si="3"/>
        <v>3.8775543470764742</v>
      </c>
    </row>
    <row r="8" spans="1:15" x14ac:dyDescent="0.25">
      <c r="A8" s="2" t="s">
        <v>76</v>
      </c>
      <c r="B8" s="2">
        <v>2.351</v>
      </c>
      <c r="C8" s="2">
        <v>1.1220000000000001</v>
      </c>
      <c r="D8" s="1">
        <f t="shared" si="0"/>
        <v>2.0953654188948305</v>
      </c>
      <c r="E8" s="1">
        <f t="shared" si="1"/>
        <v>8.2869622166775354</v>
      </c>
      <c r="F8" s="1">
        <f t="shared" si="2"/>
        <v>1.954709683885667</v>
      </c>
      <c r="G8" s="1">
        <f t="shared" si="3"/>
        <v>4.2394849143041586</v>
      </c>
    </row>
    <row r="9" spans="1:15" x14ac:dyDescent="0.25">
      <c r="A9" s="2" t="s">
        <v>76</v>
      </c>
      <c r="B9" s="2">
        <v>1.355</v>
      </c>
      <c r="C9" s="2">
        <v>1.272</v>
      </c>
      <c r="D9" s="1">
        <f t="shared" si="0"/>
        <v>1.0652515723270439</v>
      </c>
      <c r="E9" s="1">
        <f t="shared" si="1"/>
        <v>5.4147234340212238</v>
      </c>
      <c r="F9" s="1">
        <f t="shared" si="2"/>
        <v>1.1830791073280114</v>
      </c>
      <c r="G9" s="1">
        <f t="shared" si="3"/>
        <v>4.5768058961419724</v>
      </c>
    </row>
    <row r="10" spans="1:15" x14ac:dyDescent="0.25">
      <c r="A10" s="2" t="s">
        <v>76</v>
      </c>
      <c r="B10" s="2">
        <v>1.29</v>
      </c>
      <c r="C10" s="2">
        <v>1.2210000000000001</v>
      </c>
      <c r="D10" s="1">
        <f t="shared" si="0"/>
        <v>1.0565110565110565</v>
      </c>
      <c r="E10" s="1">
        <f t="shared" si="1"/>
        <v>4.9482911727427483</v>
      </c>
      <c r="F10" s="1">
        <f t="shared" si="2"/>
        <v>1.0339080406694543</v>
      </c>
      <c r="G10" s="1">
        <f t="shared" si="3"/>
        <v>4.7860070510127146</v>
      </c>
    </row>
    <row r="11" spans="1:15" x14ac:dyDescent="0.25">
      <c r="A11" s="2" t="s">
        <v>76</v>
      </c>
      <c r="B11" s="2">
        <v>1.363</v>
      </c>
      <c r="C11" s="2">
        <v>1.0920000000000001</v>
      </c>
      <c r="D11" s="1">
        <f t="shared" si="0"/>
        <v>1.2481684981684982</v>
      </c>
      <c r="E11" s="1">
        <f t="shared" si="1"/>
        <v>4.6759339392324337</v>
      </c>
      <c r="F11" s="1">
        <f t="shared" si="2"/>
        <v>0.93562247648205732</v>
      </c>
      <c r="G11" s="1">
        <f t="shared" si="3"/>
        <v>4.9976716643383305</v>
      </c>
    </row>
    <row r="12" spans="1:15" x14ac:dyDescent="0.25">
      <c r="A12" s="2" t="s">
        <v>76</v>
      </c>
      <c r="B12" s="2">
        <v>1.456</v>
      </c>
      <c r="C12" s="2">
        <v>1.1399999999999999</v>
      </c>
      <c r="D12" s="1">
        <f t="shared" si="0"/>
        <v>1.2771929824561403</v>
      </c>
      <c r="E12" s="1">
        <f t="shared" si="1"/>
        <v>5.2145411501344823</v>
      </c>
      <c r="F12" s="1">
        <f t="shared" si="2"/>
        <v>1.0982769155908243</v>
      </c>
      <c r="G12" s="1">
        <f t="shared" si="3"/>
        <v>4.7479293028109311</v>
      </c>
    </row>
    <row r="13" spans="1:15" x14ac:dyDescent="0.25">
      <c r="A13" s="2" t="s">
        <v>76</v>
      </c>
      <c r="B13" s="2">
        <v>1.3919999999999999</v>
      </c>
      <c r="C13" s="2">
        <v>1.1859999999999999</v>
      </c>
      <c r="D13" s="1">
        <f t="shared" si="0"/>
        <v>1.1736930860033727</v>
      </c>
      <c r="E13" s="1">
        <f t="shared" si="1"/>
        <v>5.1864930109232326</v>
      </c>
      <c r="F13" s="1">
        <f t="shared" si="2"/>
        <v>1.1010554553253895</v>
      </c>
      <c r="G13" s="1">
        <f t="shared" si="3"/>
        <v>4.7104739237593565</v>
      </c>
    </row>
    <row r="14" spans="1:15" x14ac:dyDescent="0.25">
      <c r="A14" s="2" t="s">
        <v>76</v>
      </c>
      <c r="B14" s="2">
        <v>1.254</v>
      </c>
      <c r="C14" s="2">
        <v>1.115</v>
      </c>
      <c r="D14" s="1">
        <f t="shared" si="0"/>
        <v>1.1246636771300449</v>
      </c>
      <c r="E14" s="1">
        <f t="shared" si="1"/>
        <v>4.3926062641757841</v>
      </c>
      <c r="F14" s="1">
        <f t="shared" si="2"/>
        <v>0.86153376469429377</v>
      </c>
      <c r="G14" s="1">
        <f t="shared" si="3"/>
        <v>5.0985886382926084</v>
      </c>
    </row>
    <row r="15" spans="1:15" x14ac:dyDescent="0.25">
      <c r="A15" s="2" t="s">
        <v>76</v>
      </c>
      <c r="B15" s="2">
        <v>2.4550000000000001</v>
      </c>
      <c r="C15" s="2">
        <v>1.288</v>
      </c>
      <c r="D15" s="1">
        <f t="shared" si="0"/>
        <v>1.906055900621118</v>
      </c>
      <c r="E15" s="1">
        <f t="shared" si="1"/>
        <v>9.9338416343570692</v>
      </c>
      <c r="F15" s="1">
        <f t="shared" si="2"/>
        <v>2.6393050518751</v>
      </c>
      <c r="G15" s="1">
        <f t="shared" si="3"/>
        <v>3.7638095783204562</v>
      </c>
    </row>
    <row r="16" spans="1:15" x14ac:dyDescent="0.25">
      <c r="A16" s="2" t="s">
        <v>76</v>
      </c>
      <c r="B16" s="2">
        <v>2.2970000000000002</v>
      </c>
      <c r="C16" s="2">
        <v>1.0940000000000001</v>
      </c>
      <c r="D16" s="1">
        <f t="shared" si="0"/>
        <v>2.0996343692870201</v>
      </c>
      <c r="E16" s="1">
        <f t="shared" si="1"/>
        <v>7.8945647278735569</v>
      </c>
      <c r="F16" s="1">
        <f t="shared" si="2"/>
        <v>1.816379413360413</v>
      </c>
      <c r="G16" s="1">
        <f t="shared" si="3"/>
        <v>4.346319205010218</v>
      </c>
    </row>
    <row r="17" spans="1:7" x14ac:dyDescent="0.25">
      <c r="A17" s="2" t="s">
        <v>76</v>
      </c>
      <c r="B17" s="2">
        <v>2.101</v>
      </c>
      <c r="C17" s="2">
        <v>0.86</v>
      </c>
      <c r="D17" s="1">
        <f t="shared" si="0"/>
        <v>2.4430232558139533</v>
      </c>
      <c r="E17" s="1">
        <f t="shared" si="1"/>
        <v>5.676418102065254</v>
      </c>
      <c r="F17" s="1">
        <f t="shared" si="2"/>
        <v>1.0539108205380536</v>
      </c>
      <c r="G17" s="1">
        <f t="shared" si="3"/>
        <v>5.3860516387594064</v>
      </c>
    </row>
    <row r="18" spans="1:7" x14ac:dyDescent="0.25">
      <c r="A18" s="2" t="s">
        <v>76</v>
      </c>
      <c r="B18" s="2">
        <v>1.504</v>
      </c>
      <c r="C18" s="2">
        <v>1.081</v>
      </c>
      <c r="D18" s="1">
        <f t="shared" si="0"/>
        <v>1.3913043478260869</v>
      </c>
      <c r="E18" s="1">
        <f t="shared" si="1"/>
        <v>5.1076767344299716</v>
      </c>
      <c r="F18" s="1">
        <f t="shared" si="2"/>
        <v>1.0496408701668551</v>
      </c>
      <c r="G18" s="1">
        <f t="shared" si="3"/>
        <v>4.8661183835362989</v>
      </c>
    </row>
    <row r="19" spans="1:7" x14ac:dyDescent="0.25">
      <c r="A19" s="2" t="s">
        <v>76</v>
      </c>
      <c r="B19" s="2">
        <v>2.3050000000000002</v>
      </c>
      <c r="C19" s="2">
        <v>1.2669999999999999</v>
      </c>
      <c r="D19" s="1">
        <f t="shared" si="0"/>
        <v>1.8192580899763222</v>
      </c>
      <c r="E19" s="1">
        <f t="shared" si="1"/>
        <v>9.1748171412865069</v>
      </c>
      <c r="F19" s="1">
        <f t="shared" si="2"/>
        <v>2.3736492501851227</v>
      </c>
      <c r="G19" s="1">
        <f t="shared" si="3"/>
        <v>3.865279227995019</v>
      </c>
    </row>
    <row r="20" spans="1:7" x14ac:dyDescent="0.25">
      <c r="A20" s="2" t="s">
        <v>76</v>
      </c>
      <c r="B20" s="2">
        <f>1.544+0.812</f>
        <v>2.3559999999999999</v>
      </c>
      <c r="C20" s="2">
        <v>1.05</v>
      </c>
      <c r="D20" s="1">
        <f t="shared" si="0"/>
        <v>2.2438095238095235</v>
      </c>
      <c r="E20" s="1">
        <f t="shared" si="1"/>
        <v>7.7716719064504289</v>
      </c>
      <c r="F20" s="1">
        <f t="shared" si="2"/>
        <v>1.7369983591422473</v>
      </c>
      <c r="G20" s="1">
        <f t="shared" si="3"/>
        <v>4.4741964582443146</v>
      </c>
    </row>
    <row r="21" spans="1:7" x14ac:dyDescent="0.25">
      <c r="A21" s="2" t="s">
        <v>76</v>
      </c>
      <c r="B21" s="2">
        <v>1.4</v>
      </c>
      <c r="C21" s="2">
        <v>1.054</v>
      </c>
      <c r="D21" s="1">
        <f t="shared" si="0"/>
        <v>1.3282732447817835</v>
      </c>
      <c r="E21" s="1">
        <f t="shared" si="1"/>
        <v>4.6357341196370987</v>
      </c>
      <c r="F21" s="1">
        <f t="shared" si="2"/>
        <v>0.91497360687849638</v>
      </c>
      <c r="G21" s="1">
        <f t="shared" si="3"/>
        <v>5.0665222305726019</v>
      </c>
    </row>
    <row r="22" spans="1:7" x14ac:dyDescent="0.25">
      <c r="A22" s="2" t="s">
        <v>76</v>
      </c>
      <c r="B22" s="2">
        <v>2.04</v>
      </c>
      <c r="C22" s="2">
        <v>1.0309999999999999</v>
      </c>
      <c r="D22" s="1">
        <f t="shared" si="0"/>
        <v>1.9786614936954414</v>
      </c>
      <c r="E22" s="1">
        <f t="shared" si="1"/>
        <v>6.6075233327361964</v>
      </c>
      <c r="F22" s="1">
        <f t="shared" si="2"/>
        <v>1.4161798412476971</v>
      </c>
      <c r="G22" s="1">
        <f t="shared" si="3"/>
        <v>4.66573745811462</v>
      </c>
    </row>
    <row r="23" spans="1:7" x14ac:dyDescent="0.25">
      <c r="A23" s="2" t="s">
        <v>76</v>
      </c>
      <c r="B23" s="2">
        <v>2.0259999999999998</v>
      </c>
      <c r="C23" s="2">
        <v>1.21</v>
      </c>
      <c r="D23" s="1">
        <f t="shared" si="0"/>
        <v>1.674380165289256</v>
      </c>
      <c r="E23" s="1">
        <f t="shared" si="1"/>
        <v>7.7014887265692327</v>
      </c>
      <c r="F23" s="1">
        <f t="shared" si="2"/>
        <v>1.8659067545383441</v>
      </c>
      <c r="G23" s="1">
        <f t="shared" si="3"/>
        <v>4.127477810902028</v>
      </c>
    </row>
    <row r="24" spans="1:7" x14ac:dyDescent="0.25">
      <c r="A24" s="2" t="s">
        <v>76</v>
      </c>
      <c r="B24" s="2">
        <v>1.472</v>
      </c>
      <c r="C24" s="2">
        <v>1.175</v>
      </c>
      <c r="D24" s="1">
        <f t="shared" si="0"/>
        <v>1.2527659574468084</v>
      </c>
      <c r="E24" s="1">
        <f t="shared" si="1"/>
        <v>5.4336986536489063</v>
      </c>
      <c r="F24" s="1">
        <f t="shared" si="2"/>
        <v>1.1714490132676305</v>
      </c>
      <c r="G24" s="1">
        <f t="shared" si="3"/>
        <v>4.6384422984763036</v>
      </c>
    </row>
    <row r="25" spans="1:7" x14ac:dyDescent="0.25">
      <c r="A25" s="2" t="s">
        <v>76</v>
      </c>
      <c r="B25" s="2">
        <v>1.278</v>
      </c>
      <c r="C25" s="2">
        <f>(0.658+1.129)/2</f>
        <v>0.89349999999999996</v>
      </c>
      <c r="D25" s="1">
        <f t="shared" si="0"/>
        <v>1.4303301622831561</v>
      </c>
      <c r="E25" s="1">
        <f t="shared" si="1"/>
        <v>3.5873626599856094</v>
      </c>
      <c r="F25" s="1">
        <f t="shared" si="2"/>
        <v>0.61458070893048677</v>
      </c>
      <c r="G25" s="1">
        <f t="shared" si="3"/>
        <v>5.837089592721604</v>
      </c>
    </row>
    <row r="26" spans="1:7" x14ac:dyDescent="0.25">
      <c r="A26" s="2" t="s">
        <v>76</v>
      </c>
      <c r="B26" s="2">
        <v>2.1440000000000001</v>
      </c>
      <c r="C26" s="2">
        <v>1.2769999999999999</v>
      </c>
      <c r="D26" s="1">
        <f t="shared" si="0"/>
        <v>1.6789350039154269</v>
      </c>
      <c r="E26" s="1">
        <f t="shared" si="1"/>
        <v>8.6013288271516526</v>
      </c>
      <c r="F26" s="1">
        <f t="shared" si="2"/>
        <v>2.2007924666808751</v>
      </c>
      <c r="G26" s="1">
        <f t="shared" si="3"/>
        <v>3.9082871090174831</v>
      </c>
    </row>
    <row r="27" spans="1:7" x14ac:dyDescent="0.25">
      <c r="A27" s="2" t="s">
        <v>76</v>
      </c>
      <c r="B27" s="2">
        <v>1.2310000000000001</v>
      </c>
      <c r="C27" s="2">
        <v>1.1060000000000001</v>
      </c>
      <c r="D27" s="1">
        <f t="shared" si="0"/>
        <v>1.1130198915009042</v>
      </c>
      <c r="E27" s="1">
        <f t="shared" si="1"/>
        <v>4.2772344155653537</v>
      </c>
      <c r="F27" s="1">
        <f t="shared" si="2"/>
        <v>0.82846718176094858</v>
      </c>
      <c r="G27" s="1">
        <f t="shared" si="3"/>
        <v>5.1628290289953034</v>
      </c>
    </row>
    <row r="28" spans="1:7" x14ac:dyDescent="0.25">
      <c r="A28" s="2" t="s">
        <v>76</v>
      </c>
      <c r="B28" s="2">
        <v>1.663</v>
      </c>
      <c r="C28" s="2">
        <v>1.044</v>
      </c>
      <c r="D28" s="1">
        <f t="shared" si="0"/>
        <v>1.592911877394636</v>
      </c>
      <c r="E28" s="1">
        <f t="shared" si="1"/>
        <v>5.454345200568298</v>
      </c>
      <c r="F28" s="1">
        <f t="shared" si="2"/>
        <v>1.125684358396301</v>
      </c>
      <c r="G28" s="1">
        <f t="shared" si="3"/>
        <v>4.8453593228734171</v>
      </c>
    </row>
    <row r="29" spans="1:7" x14ac:dyDescent="0.25">
      <c r="A29" s="2" t="s">
        <v>76</v>
      </c>
      <c r="B29" s="2">
        <v>2.1949999999999998</v>
      </c>
      <c r="C29" s="2">
        <v>1.266</v>
      </c>
      <c r="D29" s="1">
        <f t="shared" si="0"/>
        <v>1.7338072669826223</v>
      </c>
      <c r="E29" s="1">
        <f t="shared" si="1"/>
        <v>8.730077577281067</v>
      </c>
      <c r="F29" s="1">
        <f t="shared" si="2"/>
        <v>2.2318552700867285</v>
      </c>
      <c r="G29" s="1">
        <f t="shared" si="3"/>
        <v>3.9115787185169144</v>
      </c>
    </row>
    <row r="30" spans="1:7" x14ac:dyDescent="0.25">
      <c r="A30" s="2" t="s">
        <v>76</v>
      </c>
      <c r="B30" s="2">
        <v>2.1080000000000001</v>
      </c>
      <c r="C30" s="2">
        <v>1.091</v>
      </c>
      <c r="D30" s="1">
        <f t="shared" si="0"/>
        <v>1.932172318973419</v>
      </c>
      <c r="E30" s="1">
        <f t="shared" si="1"/>
        <v>7.2251227493201071</v>
      </c>
      <c r="F30" s="1">
        <f t="shared" si="2"/>
        <v>1.6306804425911845</v>
      </c>
      <c r="G30" s="1">
        <f t="shared" si="3"/>
        <v>4.4307410333806665</v>
      </c>
    </row>
    <row r="31" spans="1:7" x14ac:dyDescent="0.25">
      <c r="A31" s="2" t="s">
        <v>76</v>
      </c>
      <c r="B31" s="2">
        <v>1.3580000000000001</v>
      </c>
      <c r="C31" s="2">
        <v>1.2150000000000001</v>
      </c>
      <c r="D31" s="1">
        <f t="shared" si="0"/>
        <v>1.1176954732510289</v>
      </c>
      <c r="E31" s="1">
        <f t="shared" si="1"/>
        <v>5.1835336306435513</v>
      </c>
      <c r="F31" s="1">
        <f t="shared" si="2"/>
        <v>1.1049314567846125</v>
      </c>
      <c r="G31" s="1">
        <f t="shared" si="3"/>
        <v>4.6912716610746221</v>
      </c>
    </row>
    <row r="32" spans="1:7" x14ac:dyDescent="0.25">
      <c r="A32" s="2" t="s">
        <v>76</v>
      </c>
      <c r="B32" s="2">
        <v>2.08</v>
      </c>
      <c r="C32" s="2">
        <v>1.2450000000000001</v>
      </c>
      <c r="D32" s="1">
        <f t="shared" si="0"/>
        <v>1.6706827309236947</v>
      </c>
      <c r="E32" s="1">
        <f t="shared" si="1"/>
        <v>8.1354683357361282</v>
      </c>
      <c r="F32" s="1">
        <f t="shared" si="2"/>
        <v>2.026949002386516</v>
      </c>
      <c r="G32" s="1">
        <f t="shared" si="3"/>
        <v>4.0136522064232905</v>
      </c>
    </row>
    <row r="33" spans="1:7" x14ac:dyDescent="0.25">
      <c r="A33" s="2" t="s">
        <v>76</v>
      </c>
      <c r="B33" s="2">
        <v>1.8959999999999999</v>
      </c>
      <c r="C33" s="2">
        <v>1.0640000000000001</v>
      </c>
      <c r="D33" s="1">
        <f t="shared" si="0"/>
        <v>1.7819548872180448</v>
      </c>
      <c r="E33" s="1">
        <f t="shared" si="1"/>
        <v>6.3376730901634479</v>
      </c>
      <c r="F33" s="1">
        <f t="shared" si="2"/>
        <v>1.3704705517108999</v>
      </c>
      <c r="G33" s="1">
        <f t="shared" si="3"/>
        <v>4.6244503993547879</v>
      </c>
    </row>
    <row r="34" spans="1:7" x14ac:dyDescent="0.25">
      <c r="A34" s="2" t="s">
        <v>76</v>
      </c>
      <c r="B34" s="2">
        <v>1.327</v>
      </c>
      <c r="C34" s="2">
        <v>1.1459999999999999</v>
      </c>
      <c r="D34" s="1">
        <f t="shared" ref="D34:D65" si="4">B34/C34</f>
        <v>1.1579406631762654</v>
      </c>
      <c r="E34" s="1">
        <f t="shared" ref="E34:E65" si="5">((4*PI()*(C34/2)^2)+((PI()*C34)*(B34-C34)))</f>
        <v>4.7775518952054483</v>
      </c>
      <c r="F34" s="1">
        <f t="shared" ref="F34:F65" si="6">(((4/3)*PI()*(C34/2)^3)+(PI()*((C34/2)^2)*(B34-C34)))</f>
        <v>0.97474479577065631</v>
      </c>
      <c r="G34" s="1">
        <f t="shared" ref="G34:G65" si="7">E34/F34</f>
        <v>4.9013361404286364</v>
      </c>
    </row>
    <row r="35" spans="1:7" x14ac:dyDescent="0.25">
      <c r="A35" s="2" t="s">
        <v>76</v>
      </c>
      <c r="B35" s="2">
        <v>1.7569999999999999</v>
      </c>
      <c r="C35" s="2">
        <v>1.1479999999999999</v>
      </c>
      <c r="D35" s="1">
        <f t="shared" si="4"/>
        <v>1.5304878048780488</v>
      </c>
      <c r="E35" s="1">
        <f t="shared" si="5"/>
        <v>6.3367054796261417</v>
      </c>
      <c r="F35" s="1">
        <f t="shared" si="6"/>
        <v>1.4225440961387008</v>
      </c>
      <c r="G35" s="1">
        <f t="shared" si="7"/>
        <v>4.4544879113598324</v>
      </c>
    </row>
    <row r="36" spans="1:7" x14ac:dyDescent="0.25">
      <c r="A36" s="2" t="s">
        <v>76</v>
      </c>
      <c r="B36" s="2">
        <v>2.2509999999999999</v>
      </c>
      <c r="C36" s="2">
        <v>1.2929999999999999</v>
      </c>
      <c r="D36" s="1">
        <f t="shared" si="4"/>
        <v>1.7409126063418408</v>
      </c>
      <c r="E36" s="1">
        <f t="shared" si="5"/>
        <v>9.1437405067571955</v>
      </c>
      <c r="F36" s="1">
        <f t="shared" si="6"/>
        <v>2.3897821840217057</v>
      </c>
      <c r="G36" s="1">
        <f t="shared" si="7"/>
        <v>3.8261815523996496</v>
      </c>
    </row>
    <row r="37" spans="1:7" x14ac:dyDescent="0.25">
      <c r="A37" s="2" t="s">
        <v>76</v>
      </c>
      <c r="B37" s="2">
        <v>2.0699999999999998</v>
      </c>
      <c r="C37" s="2">
        <v>1.1439999999999999</v>
      </c>
      <c r="D37" s="1">
        <f t="shared" si="4"/>
        <v>1.8094405594405594</v>
      </c>
      <c r="E37" s="1">
        <f t="shared" si="5"/>
        <v>7.4395427311129154</v>
      </c>
      <c r="F37" s="1">
        <f t="shared" si="6"/>
        <v>1.7357447526705241</v>
      </c>
      <c r="G37" s="1">
        <f t="shared" si="7"/>
        <v>4.2860810725003393</v>
      </c>
    </row>
    <row r="38" spans="1:7" x14ac:dyDescent="0.25">
      <c r="A38" s="2" t="s">
        <v>76</v>
      </c>
      <c r="B38" s="2">
        <v>1.655</v>
      </c>
      <c r="C38" s="2">
        <f>(0.686+1.187)/2</f>
        <v>0.93650000000000011</v>
      </c>
      <c r="D38" s="1">
        <f t="shared" si="4"/>
        <v>1.7672183662573411</v>
      </c>
      <c r="E38" s="1">
        <f t="shared" si="5"/>
        <v>4.8691780157437226</v>
      </c>
      <c r="F38" s="1">
        <f t="shared" si="6"/>
        <v>0.92496980994515055</v>
      </c>
      <c r="G38" s="1">
        <f t="shared" si="7"/>
        <v>5.2641480439588166</v>
      </c>
    </row>
    <row r="39" spans="1:7" x14ac:dyDescent="0.25">
      <c r="A39" s="2" t="s">
        <v>76</v>
      </c>
      <c r="B39" s="2">
        <v>1.992</v>
      </c>
      <c r="C39" s="2">
        <f>(1.027+1.249)/2</f>
        <v>1.1379999999999999</v>
      </c>
      <c r="D39" s="1">
        <f t="shared" si="4"/>
        <v>1.7504393673110723</v>
      </c>
      <c r="E39" s="1">
        <f t="shared" si="5"/>
        <v>7.1216638200520874</v>
      </c>
      <c r="F39" s="1">
        <f t="shared" si="6"/>
        <v>1.6402838721923882</v>
      </c>
      <c r="G39" s="1">
        <f t="shared" si="7"/>
        <v>4.3417264174726888</v>
      </c>
    </row>
    <row r="40" spans="1:7" x14ac:dyDescent="0.25">
      <c r="A40" s="2" t="s">
        <v>76</v>
      </c>
      <c r="B40" s="2">
        <v>1.829</v>
      </c>
      <c r="C40" s="2">
        <v>1.1160000000000001</v>
      </c>
      <c r="D40" s="1">
        <f t="shared" si="4"/>
        <v>1.6388888888888886</v>
      </c>
      <c r="E40" s="1">
        <f t="shared" si="5"/>
        <v>6.4125058271719571</v>
      </c>
      <c r="F40" s="1">
        <f t="shared" si="6"/>
        <v>1.4252065917238284</v>
      </c>
      <c r="G40" s="1">
        <f t="shared" si="7"/>
        <v>4.4993517883016851</v>
      </c>
    </row>
    <row r="41" spans="1:7" x14ac:dyDescent="0.25">
      <c r="A41" s="2" t="s">
        <v>76</v>
      </c>
      <c r="B41" s="2">
        <v>1.9</v>
      </c>
      <c r="C41" s="2">
        <v>1.095</v>
      </c>
      <c r="D41" s="1">
        <f t="shared" si="4"/>
        <v>1.7351598173515981</v>
      </c>
      <c r="E41" s="1">
        <f t="shared" si="5"/>
        <v>6.5360835157935639</v>
      </c>
      <c r="F41" s="1">
        <f t="shared" si="6"/>
        <v>1.4455279704518049</v>
      </c>
      <c r="G41" s="1">
        <f t="shared" si="7"/>
        <v>4.521589100590484</v>
      </c>
    </row>
    <row r="42" spans="1:7" x14ac:dyDescent="0.25">
      <c r="A42" s="2" t="s">
        <v>76</v>
      </c>
      <c r="B42" s="2">
        <v>1.3740000000000001</v>
      </c>
      <c r="C42" s="2">
        <v>0.90500000000000003</v>
      </c>
      <c r="D42" s="1">
        <f t="shared" si="4"/>
        <v>1.518232044198895</v>
      </c>
      <c r="E42" s="1">
        <f t="shared" si="5"/>
        <v>3.9064762169592999</v>
      </c>
      <c r="F42" s="1">
        <f t="shared" si="6"/>
        <v>0.68978992363610214</v>
      </c>
      <c r="G42" s="1">
        <f t="shared" si="7"/>
        <v>5.6632839696570532</v>
      </c>
    </row>
    <row r="43" spans="1:7" x14ac:dyDescent="0.25">
      <c r="A43" s="2" t="s">
        <v>76</v>
      </c>
      <c r="B43" s="2">
        <v>1.742</v>
      </c>
      <c r="C43" s="2">
        <v>1.294</v>
      </c>
      <c r="D43" s="1">
        <f t="shared" si="4"/>
        <v>1.3462132921174652</v>
      </c>
      <c r="E43" s="1">
        <f t="shared" si="5"/>
        <v>7.081614796904125</v>
      </c>
      <c r="F43" s="1">
        <f t="shared" si="6"/>
        <v>1.7236563690952242</v>
      </c>
      <c r="G43" s="1">
        <f t="shared" si="7"/>
        <v>4.1084841061570652</v>
      </c>
    </row>
    <row r="44" spans="1:7" x14ac:dyDescent="0.25">
      <c r="A44" s="2" t="s">
        <v>76</v>
      </c>
      <c r="B44" s="2">
        <v>1.867</v>
      </c>
      <c r="C44" s="2">
        <v>1.2789999999999999</v>
      </c>
      <c r="D44" s="1">
        <f t="shared" si="4"/>
        <v>1.4597341673182174</v>
      </c>
      <c r="E44" s="1">
        <f t="shared" si="5"/>
        <v>7.501787106358492</v>
      </c>
      <c r="F44" s="1">
        <f t="shared" si="6"/>
        <v>1.8509491088394265</v>
      </c>
      <c r="G44" s="1">
        <f t="shared" si="7"/>
        <v>4.0529407699719133</v>
      </c>
    </row>
    <row r="45" spans="1:7" x14ac:dyDescent="0.25">
      <c r="A45" s="2" t="s">
        <v>76</v>
      </c>
      <c r="B45" s="2">
        <v>1.3939999999999999</v>
      </c>
      <c r="C45" s="2">
        <v>1.0980000000000001</v>
      </c>
      <c r="D45" s="1">
        <f t="shared" si="4"/>
        <v>1.2695810564663021</v>
      </c>
      <c r="E45" s="1">
        <f t="shared" si="5"/>
        <v>4.8085594146963802</v>
      </c>
      <c r="F45" s="1">
        <f t="shared" si="6"/>
        <v>0.9733917840713866</v>
      </c>
      <c r="G45" s="1">
        <f t="shared" si="7"/>
        <v>4.9400041107638222</v>
      </c>
    </row>
    <row r="46" spans="1:7" x14ac:dyDescent="0.25">
      <c r="A46" s="2" t="s">
        <v>76</v>
      </c>
      <c r="B46" s="2">
        <v>1.5669999999999999</v>
      </c>
      <c r="C46" s="2">
        <v>1.2410000000000001</v>
      </c>
      <c r="D46" s="1">
        <f t="shared" si="4"/>
        <v>1.2626913779210314</v>
      </c>
      <c r="E46" s="1">
        <f t="shared" si="5"/>
        <v>6.1092887290254314</v>
      </c>
      <c r="F46" s="1">
        <f t="shared" si="6"/>
        <v>1.3950452298454126</v>
      </c>
      <c r="G46" s="1">
        <f t="shared" si="7"/>
        <v>4.3792764552174503</v>
      </c>
    </row>
    <row r="47" spans="1:7" x14ac:dyDescent="0.25">
      <c r="A47" s="2" t="s">
        <v>76</v>
      </c>
      <c r="B47" s="2">
        <v>1.353</v>
      </c>
      <c r="C47" s="2">
        <v>1.117</v>
      </c>
      <c r="D47" s="1">
        <f t="shared" si="4"/>
        <v>1.2112802148612354</v>
      </c>
      <c r="E47" s="1">
        <f t="shared" si="5"/>
        <v>4.7478921189629082</v>
      </c>
      <c r="F47" s="1">
        <f t="shared" si="6"/>
        <v>0.96098728454210236</v>
      </c>
      <c r="G47" s="1">
        <f t="shared" si="7"/>
        <v>4.9406398974625514</v>
      </c>
    </row>
    <row r="48" spans="1:7" x14ac:dyDescent="0.25">
      <c r="A48" s="2" t="s">
        <v>76</v>
      </c>
      <c r="B48" s="2">
        <v>2.4969999999999999</v>
      </c>
      <c r="C48" s="2">
        <v>1.1459999999999999</v>
      </c>
      <c r="D48" s="1">
        <f t="shared" si="4"/>
        <v>2.1788830715532286</v>
      </c>
      <c r="E48" s="1">
        <f t="shared" si="5"/>
        <v>8.9898621569917143</v>
      </c>
      <c r="F48" s="1">
        <f t="shared" si="6"/>
        <v>2.181571685772421</v>
      </c>
      <c r="G48" s="1">
        <f t="shared" si="7"/>
        <v>4.1208190478548072</v>
      </c>
    </row>
    <row r="49" spans="1:7" x14ac:dyDescent="0.25">
      <c r="A49" s="2" t="s">
        <v>76</v>
      </c>
      <c r="B49" s="2">
        <v>1.4550000000000001</v>
      </c>
      <c r="C49" s="2">
        <v>1.169</v>
      </c>
      <c r="D49" s="1">
        <f t="shared" si="4"/>
        <v>1.2446535500427716</v>
      </c>
      <c r="E49" s="1">
        <f t="shared" si="5"/>
        <v>5.3435192365276123</v>
      </c>
      <c r="F49" s="1">
        <f t="shared" si="6"/>
        <v>1.1434164068758583</v>
      </c>
      <c r="G49" s="1">
        <f t="shared" si="7"/>
        <v>4.6732924281956389</v>
      </c>
    </row>
    <row r="50" spans="1:7" x14ac:dyDescent="0.25">
      <c r="A50" s="2" t="s">
        <v>76</v>
      </c>
      <c r="B50" s="2">
        <v>2.4319999999999999</v>
      </c>
      <c r="C50" s="2">
        <v>1.1419999999999999</v>
      </c>
      <c r="D50" s="1">
        <f t="shared" si="4"/>
        <v>2.1295971978984238</v>
      </c>
      <c r="E50" s="1">
        <f t="shared" si="5"/>
        <v>8.7252835068916887</v>
      </c>
      <c r="F50" s="1">
        <f t="shared" si="6"/>
        <v>2.1011561386037516</v>
      </c>
      <c r="G50" s="1">
        <f t="shared" si="7"/>
        <v>4.15261072063391</v>
      </c>
    </row>
    <row r="51" spans="1:7" x14ac:dyDescent="0.25">
      <c r="A51" s="2" t="s">
        <v>76</v>
      </c>
      <c r="B51" s="2">
        <v>2.1619999999999999</v>
      </c>
      <c r="C51" s="2">
        <v>1.0900000000000001</v>
      </c>
      <c r="D51" s="1">
        <f t="shared" si="4"/>
        <v>1.9834862385321099</v>
      </c>
      <c r="E51" s="1">
        <f t="shared" si="5"/>
        <v>7.403414415596635</v>
      </c>
      <c r="F51" s="1">
        <f t="shared" si="6"/>
        <v>1.6783926288679385</v>
      </c>
      <c r="G51" s="1">
        <f t="shared" si="7"/>
        <v>4.4110146149713341</v>
      </c>
    </row>
    <row r="52" spans="1:7" x14ac:dyDescent="0.25">
      <c r="A52" s="2" t="s">
        <v>76</v>
      </c>
      <c r="B52" s="2">
        <v>1.339</v>
      </c>
      <c r="C52" s="2">
        <v>1.2170000000000001</v>
      </c>
      <c r="D52" s="1">
        <f t="shared" si="4"/>
        <v>1.1002465078060804</v>
      </c>
      <c r="E52" s="1">
        <f t="shared" si="5"/>
        <v>5.1194231493617437</v>
      </c>
      <c r="F52" s="1">
        <f t="shared" si="6"/>
        <v>1.0856949417329522</v>
      </c>
      <c r="G52" s="1">
        <f t="shared" si="7"/>
        <v>4.7153421763117738</v>
      </c>
    </row>
    <row r="53" spans="1:7" x14ac:dyDescent="0.25">
      <c r="A53" s="2" t="s">
        <v>76</v>
      </c>
      <c r="B53" s="2">
        <v>1.821</v>
      </c>
      <c r="C53" s="2">
        <v>1.1830000000000001</v>
      </c>
      <c r="D53" s="1">
        <f t="shared" si="4"/>
        <v>1.5393068469991547</v>
      </c>
      <c r="E53" s="1">
        <f t="shared" si="5"/>
        <v>6.7677539828472373</v>
      </c>
      <c r="F53" s="1">
        <f t="shared" si="6"/>
        <v>1.5681293554874356</v>
      </c>
      <c r="G53" s="1">
        <f t="shared" si="7"/>
        <v>4.3158135897172567</v>
      </c>
    </row>
    <row r="54" spans="1:7" x14ac:dyDescent="0.25">
      <c r="A54" s="2" t="s">
        <v>76</v>
      </c>
      <c r="B54" s="2">
        <v>1.5940000000000001</v>
      </c>
      <c r="C54" s="2">
        <v>1.216</v>
      </c>
      <c r="D54" s="1">
        <f t="shared" si="4"/>
        <v>1.3108552631578949</v>
      </c>
      <c r="E54" s="1">
        <f t="shared" si="5"/>
        <v>6.0893616068237106</v>
      </c>
      <c r="F54" s="1">
        <f t="shared" si="6"/>
        <v>1.3804386660267123</v>
      </c>
      <c r="G54" s="1">
        <f t="shared" si="7"/>
        <v>4.4111786757977391</v>
      </c>
    </row>
    <row r="55" spans="1:7" x14ac:dyDescent="0.25">
      <c r="A55" s="2" t="s">
        <v>76</v>
      </c>
      <c r="B55" s="2">
        <v>1.516</v>
      </c>
      <c r="C55" s="2">
        <v>0.94099999999999995</v>
      </c>
      <c r="D55" s="1">
        <f t="shared" si="4"/>
        <v>1.6110520722635495</v>
      </c>
      <c r="E55" s="1">
        <f t="shared" si="5"/>
        <v>4.4816578495344404</v>
      </c>
      <c r="F55" s="1">
        <f t="shared" si="6"/>
        <v>0.83616891003395732</v>
      </c>
      <c r="G55" s="1">
        <f t="shared" si="7"/>
        <v>5.3597518345335722</v>
      </c>
    </row>
    <row r="56" spans="1:7" x14ac:dyDescent="0.25">
      <c r="A56" s="2" t="s">
        <v>76</v>
      </c>
      <c r="B56" s="2">
        <v>1.9019999999999999</v>
      </c>
      <c r="C56" s="2">
        <v>1.25</v>
      </c>
      <c r="D56" s="1">
        <f t="shared" si="4"/>
        <v>1.5215999999999998</v>
      </c>
      <c r="E56" s="1">
        <f t="shared" si="5"/>
        <v>7.4691365339097331</v>
      </c>
      <c r="F56" s="1">
        <f t="shared" si="6"/>
        <v>1.822778237551578</v>
      </c>
      <c r="G56" s="1">
        <f t="shared" si="7"/>
        <v>4.0976660682226207</v>
      </c>
    </row>
    <row r="57" spans="1:7" x14ac:dyDescent="0.25">
      <c r="A57" s="2" t="s">
        <v>76</v>
      </c>
      <c r="B57" s="2">
        <v>2.085</v>
      </c>
      <c r="C57" s="2">
        <v>1.268</v>
      </c>
      <c r="D57" s="1">
        <f t="shared" si="4"/>
        <v>1.6443217665615142</v>
      </c>
      <c r="E57" s="1">
        <f t="shared" si="5"/>
        <v>8.3056798257076245</v>
      </c>
      <c r="F57" s="1">
        <f t="shared" si="6"/>
        <v>2.099164639038344</v>
      </c>
      <c r="G57" s="1">
        <f t="shared" si="7"/>
        <v>3.9566595545895673</v>
      </c>
    </row>
    <row r="58" spans="1:7" x14ac:dyDescent="0.25">
      <c r="A58" s="2" t="s">
        <v>76</v>
      </c>
      <c r="B58" s="2">
        <v>1.766</v>
      </c>
      <c r="C58" s="2">
        <v>1.052</v>
      </c>
      <c r="D58" s="1">
        <f t="shared" si="4"/>
        <v>1.6787072243346006</v>
      </c>
      <c r="E58" s="1">
        <f t="shared" si="5"/>
        <v>5.8365513628040331</v>
      </c>
      <c r="F58" s="1">
        <f t="shared" si="6"/>
        <v>1.2302123883994978</v>
      </c>
      <c r="G58" s="1">
        <f t="shared" si="7"/>
        <v>4.7443444870502134</v>
      </c>
    </row>
    <row r="59" spans="1:7" x14ac:dyDescent="0.25">
      <c r="A59" s="2" t="s">
        <v>76</v>
      </c>
      <c r="B59" s="2">
        <v>1.6279999999999999</v>
      </c>
      <c r="C59" s="2">
        <v>0.90900000000000003</v>
      </c>
      <c r="D59" s="1">
        <f t="shared" si="4"/>
        <v>1.7909790979097908</v>
      </c>
      <c r="E59" s="1">
        <f t="shared" si="5"/>
        <v>4.649092171600163</v>
      </c>
      <c r="F59" s="1">
        <f t="shared" si="6"/>
        <v>0.85987144330152421</v>
      </c>
      <c r="G59" s="1">
        <f t="shared" si="7"/>
        <v>5.406729352180502</v>
      </c>
    </row>
    <row r="60" spans="1:7" x14ac:dyDescent="0.25">
      <c r="A60" s="2" t="s">
        <v>76</v>
      </c>
      <c r="B60" s="2">
        <v>2.5259999999999998</v>
      </c>
      <c r="C60" s="2">
        <f>(0.671+1.272)/2</f>
        <v>0.97150000000000003</v>
      </c>
      <c r="D60" s="1">
        <f t="shared" si="4"/>
        <v>2.6001029336078227</v>
      </c>
      <c r="E60" s="1">
        <f t="shared" si="5"/>
        <v>7.7094966462432346</v>
      </c>
      <c r="F60" s="1">
        <f t="shared" si="6"/>
        <v>1.632396578582537</v>
      </c>
      <c r="G60" s="1">
        <f t="shared" si="7"/>
        <v>4.7228086283650761</v>
      </c>
    </row>
    <row r="61" spans="1:7" x14ac:dyDescent="0.25">
      <c r="A61" s="2" t="s">
        <v>76</v>
      </c>
      <c r="B61" s="2">
        <v>2.5289999999999999</v>
      </c>
      <c r="C61" s="2">
        <v>1.1970000000000001</v>
      </c>
      <c r="D61" s="1">
        <f t="shared" si="4"/>
        <v>2.1127819548872178</v>
      </c>
      <c r="E61" s="1">
        <f t="shared" si="5"/>
        <v>9.5102701216515193</v>
      </c>
      <c r="F61" s="1">
        <f t="shared" si="6"/>
        <v>2.3969434366215827</v>
      </c>
      <c r="G61" s="1">
        <f t="shared" si="7"/>
        <v>3.9676656429806911</v>
      </c>
    </row>
    <row r="62" spans="1:7" x14ac:dyDescent="0.25">
      <c r="A62" s="2" t="s">
        <v>76</v>
      </c>
      <c r="B62" s="2">
        <v>1.5089999999999999</v>
      </c>
      <c r="C62" s="2">
        <v>1.0920000000000001</v>
      </c>
      <c r="D62" s="1">
        <f t="shared" si="4"/>
        <v>1.3818681318681316</v>
      </c>
      <c r="E62" s="1">
        <f t="shared" si="5"/>
        <v>5.1768043391795615</v>
      </c>
      <c r="F62" s="1">
        <f t="shared" si="6"/>
        <v>1.0723600956676231</v>
      </c>
      <c r="G62" s="1">
        <f t="shared" si="7"/>
        <v>4.8274869235567923</v>
      </c>
    </row>
    <row r="63" spans="1:7" x14ac:dyDescent="0.25">
      <c r="A63" s="2" t="s">
        <v>76</v>
      </c>
      <c r="B63" s="2">
        <v>2.1480000000000001</v>
      </c>
      <c r="C63" s="2">
        <v>1.2070000000000001</v>
      </c>
      <c r="D63" s="1">
        <f t="shared" si="4"/>
        <v>1.7796188898094449</v>
      </c>
      <c r="E63" s="1">
        <f t="shared" si="5"/>
        <v>8.1450062110324275</v>
      </c>
      <c r="F63" s="1">
        <f t="shared" si="6"/>
        <v>1.9974031973658608</v>
      </c>
      <c r="G63" s="1">
        <f t="shared" si="7"/>
        <v>4.077797723451086</v>
      </c>
    </row>
    <row r="64" spans="1:7" x14ac:dyDescent="0.25">
      <c r="A64" s="2" t="s">
        <v>76</v>
      </c>
      <c r="B64" s="2">
        <v>1.8979999999999999</v>
      </c>
      <c r="C64" s="2">
        <v>1.222</v>
      </c>
      <c r="D64" s="1">
        <f t="shared" si="4"/>
        <v>1.553191489361702</v>
      </c>
      <c r="E64" s="1">
        <f t="shared" si="5"/>
        <v>7.2864717706594071</v>
      </c>
      <c r="F64" s="1">
        <f t="shared" si="6"/>
        <v>1.748287423109905</v>
      </c>
      <c r="G64" s="1">
        <f t="shared" si="7"/>
        <v>4.1677768050850688</v>
      </c>
    </row>
    <row r="65" spans="1:7" x14ac:dyDescent="0.25">
      <c r="A65" s="2" t="s">
        <v>76</v>
      </c>
      <c r="B65" s="2">
        <v>2.3039999999999998</v>
      </c>
      <c r="C65" s="2">
        <v>1.256</v>
      </c>
      <c r="D65" s="1">
        <f t="shared" si="4"/>
        <v>1.8343949044585985</v>
      </c>
      <c r="E65" s="1">
        <f t="shared" si="5"/>
        <v>9.0912162191818293</v>
      </c>
      <c r="F65" s="1">
        <f t="shared" si="6"/>
        <v>2.335916456280009</v>
      </c>
      <c r="G65" s="1">
        <f t="shared" si="7"/>
        <v>3.8919269542968857</v>
      </c>
    </row>
    <row r="66" spans="1:7" x14ac:dyDescent="0.25">
      <c r="A66" s="2" t="s">
        <v>76</v>
      </c>
      <c r="B66" s="2">
        <v>1.5589999999999999</v>
      </c>
      <c r="C66" s="2">
        <v>1.226</v>
      </c>
      <c r="D66" s="1">
        <f t="shared" ref="D66:D76" si="8">B66/C66</f>
        <v>1.2716150081566069</v>
      </c>
      <c r="E66" s="1">
        <f t="shared" ref="E66:E76" si="9">((4*PI()*(C66/2)^2)+((PI()*C66)*(B66-C66)))</f>
        <v>6.0046328529563926</v>
      </c>
      <c r="F66" s="1">
        <f t="shared" ref="F66:F76" si="10">(((4/3)*PI()*(C66/2)^3)+(PI()*((C66/2)^2)*(B66-C66)))</f>
        <v>1.3579836037004158</v>
      </c>
      <c r="G66" s="1">
        <f t="shared" ref="G66:G76" si="11">E66/F66</f>
        <v>4.4217270640044282</v>
      </c>
    </row>
    <row r="67" spans="1:7" x14ac:dyDescent="0.25">
      <c r="A67" s="2" t="s">
        <v>76</v>
      </c>
      <c r="B67" s="2">
        <v>1.772</v>
      </c>
      <c r="C67" s="2">
        <v>1.0669999999999999</v>
      </c>
      <c r="D67" s="1">
        <f t="shared" si="8"/>
        <v>1.660731021555764</v>
      </c>
      <c r="E67" s="1">
        <f t="shared" si="9"/>
        <v>5.9398846283659079</v>
      </c>
      <c r="F67" s="1">
        <f t="shared" si="10"/>
        <v>1.2664387679450635</v>
      </c>
      <c r="G67" s="1">
        <f t="shared" si="11"/>
        <v>4.6902264670908851</v>
      </c>
    </row>
    <row r="68" spans="1:7" x14ac:dyDescent="0.25">
      <c r="A68" s="2" t="s">
        <v>76</v>
      </c>
      <c r="B68" s="2">
        <v>1.986</v>
      </c>
      <c r="C68" s="2">
        <v>1.3420000000000001</v>
      </c>
      <c r="D68" s="1">
        <f t="shared" si="8"/>
        <v>1.4798807749627421</v>
      </c>
      <c r="E68" s="1">
        <f t="shared" si="9"/>
        <v>8.3730104394593603</v>
      </c>
      <c r="F68" s="1">
        <f t="shared" si="10"/>
        <v>2.1764037145445867</v>
      </c>
      <c r="G68" s="1">
        <f t="shared" si="11"/>
        <v>3.8471770579620683</v>
      </c>
    </row>
    <row r="69" spans="1:7" x14ac:dyDescent="0.25">
      <c r="A69" s="2" t="s">
        <v>76</v>
      </c>
      <c r="B69" s="2">
        <v>1.397</v>
      </c>
      <c r="C69" s="2">
        <f>(0.598+1.009)/2</f>
        <v>0.80349999999999988</v>
      </c>
      <c r="D69" s="1">
        <f t="shared" si="8"/>
        <v>1.7386434349719977</v>
      </c>
      <c r="E69" s="1">
        <f t="shared" si="9"/>
        <v>3.5264047669316798</v>
      </c>
      <c r="F69" s="1">
        <f t="shared" si="10"/>
        <v>0.57255827099157619</v>
      </c>
      <c r="G69" s="1">
        <f t="shared" si="11"/>
        <v>6.1590320943657497</v>
      </c>
    </row>
    <row r="70" spans="1:7" x14ac:dyDescent="0.25">
      <c r="A70" s="2" t="s">
        <v>76</v>
      </c>
      <c r="B70" s="2">
        <v>1.518</v>
      </c>
      <c r="C70" s="2">
        <v>1.2150000000000001</v>
      </c>
      <c r="D70" s="1">
        <f t="shared" si="8"/>
        <v>1.2493827160493827</v>
      </c>
      <c r="E70" s="1">
        <f t="shared" si="9"/>
        <v>5.7942592425014068</v>
      </c>
      <c r="F70" s="1">
        <f t="shared" si="10"/>
        <v>1.290439361386436</v>
      </c>
      <c r="G70" s="1">
        <f t="shared" si="11"/>
        <v>4.4901445320732538</v>
      </c>
    </row>
    <row r="71" spans="1:7" x14ac:dyDescent="0.25">
      <c r="A71" s="2" t="s">
        <v>76</v>
      </c>
      <c r="B71" s="2">
        <v>1.667</v>
      </c>
      <c r="C71" s="2">
        <v>0.995</v>
      </c>
      <c r="D71" s="1">
        <f t="shared" si="8"/>
        <v>1.6753768844221106</v>
      </c>
      <c r="E71" s="1">
        <f t="shared" si="9"/>
        <v>5.2108497787665149</v>
      </c>
      <c r="F71" s="1">
        <f t="shared" si="10"/>
        <v>1.0383068832568467</v>
      </c>
      <c r="G71" s="1">
        <f t="shared" si="11"/>
        <v>5.0186027491426186</v>
      </c>
    </row>
    <row r="72" spans="1:7" x14ac:dyDescent="0.25">
      <c r="A72" s="2" t="s">
        <v>76</v>
      </c>
      <c r="B72" s="2">
        <v>1.63</v>
      </c>
      <c r="C72" s="2">
        <v>1.139</v>
      </c>
      <c r="D72" s="1">
        <f t="shared" si="8"/>
        <v>1.4310798946444248</v>
      </c>
      <c r="E72" s="1">
        <f t="shared" si="9"/>
        <v>5.8325866728752018</v>
      </c>
      <c r="F72" s="1">
        <f t="shared" si="10"/>
        <v>1.273981551264755</v>
      </c>
      <c r="G72" s="1">
        <f t="shared" si="11"/>
        <v>4.5782348002487607</v>
      </c>
    </row>
    <row r="73" spans="1:7" x14ac:dyDescent="0.25">
      <c r="A73" s="2" t="s">
        <v>76</v>
      </c>
      <c r="B73" s="2">
        <v>1.3660000000000001</v>
      </c>
      <c r="C73" s="2">
        <v>1.016</v>
      </c>
      <c r="D73" s="1">
        <f t="shared" si="8"/>
        <v>1.344488188976378</v>
      </c>
      <c r="E73" s="1">
        <f t="shared" si="9"/>
        <v>4.3600782138405165</v>
      </c>
      <c r="F73" s="1">
        <f t="shared" si="10"/>
        <v>0.83289197364186029</v>
      </c>
      <c r="G73" s="1">
        <f t="shared" si="11"/>
        <v>5.2348664074356055</v>
      </c>
    </row>
    <row r="74" spans="1:7" x14ac:dyDescent="0.25">
      <c r="A74" s="2" t="s">
        <v>76</v>
      </c>
      <c r="B74" s="2">
        <v>1.4850000000000001</v>
      </c>
      <c r="C74" s="2">
        <v>0.94399999999999995</v>
      </c>
      <c r="D74" s="1">
        <f t="shared" si="8"/>
        <v>1.5730932203389831</v>
      </c>
      <c r="E74" s="1">
        <f t="shared" si="9"/>
        <v>4.4040102455083154</v>
      </c>
      <c r="F74" s="1">
        <f t="shared" si="10"/>
        <v>0.81911229481194336</v>
      </c>
      <c r="G74" s="1">
        <f t="shared" si="11"/>
        <v>5.3765646949780113</v>
      </c>
    </row>
    <row r="75" spans="1:7" x14ac:dyDescent="0.25">
      <c r="A75" s="2" t="s">
        <v>76</v>
      </c>
      <c r="B75" s="2">
        <v>1.3859999999999999</v>
      </c>
      <c r="C75" s="2">
        <v>1.071</v>
      </c>
      <c r="D75" s="1">
        <f t="shared" si="8"/>
        <v>1.2941176470588236</v>
      </c>
      <c r="E75" s="1">
        <f t="shared" si="9"/>
        <v>4.6633989845446102</v>
      </c>
      <c r="F75" s="1">
        <f t="shared" si="10"/>
        <v>0.92700952768907796</v>
      </c>
      <c r="G75" s="1">
        <f t="shared" si="11"/>
        <v>5.0305836620362436</v>
      </c>
    </row>
    <row r="76" spans="1:7" x14ac:dyDescent="0.25">
      <c r="A76" s="2" t="s">
        <v>76</v>
      </c>
      <c r="B76" s="2">
        <v>2.35</v>
      </c>
      <c r="C76" s="2">
        <v>1.242</v>
      </c>
      <c r="D76" s="1">
        <f t="shared" si="8"/>
        <v>1.8921095008051532</v>
      </c>
      <c r="E76" s="1">
        <f t="shared" si="9"/>
        <v>9.1693664780325292</v>
      </c>
      <c r="F76" s="1">
        <f t="shared" si="10"/>
        <v>2.3455161413645693</v>
      </c>
      <c r="G76" s="1">
        <f t="shared" si="11"/>
        <v>3.90931715042387</v>
      </c>
    </row>
    <row r="77" spans="1:7" x14ac:dyDescent="0.25">
      <c r="F77" s="1"/>
      <c r="G77" s="1"/>
    </row>
    <row r="78" spans="1:7" ht="14.25" customHeight="1" x14ac:dyDescent="0.25">
      <c r="F78" s="1"/>
      <c r="G78" s="1"/>
    </row>
    <row r="79" spans="1:7" ht="14.25" customHeight="1" x14ac:dyDescent="0.25">
      <c r="F79" s="1"/>
      <c r="G79" s="1"/>
    </row>
    <row r="80" spans="1:7" ht="14.25" customHeight="1" x14ac:dyDescent="0.25">
      <c r="F80" s="1"/>
      <c r="G80" s="1"/>
    </row>
    <row r="81" spans="4:7" x14ac:dyDescent="0.25">
      <c r="F81" s="1"/>
      <c r="G81" s="1"/>
    </row>
    <row r="82" spans="4:7" x14ac:dyDescent="0.25">
      <c r="F82" s="1"/>
      <c r="G82" s="1"/>
    </row>
    <row r="83" spans="4:7" x14ac:dyDescent="0.25">
      <c r="F83" s="1"/>
      <c r="G83" s="1"/>
    </row>
    <row r="84" spans="4:7" x14ac:dyDescent="0.25">
      <c r="F84" s="1"/>
      <c r="G84" s="1"/>
    </row>
    <row r="85" spans="4:7" s="2" customFormat="1" x14ac:dyDescent="0.25">
      <c r="D85" s="1"/>
      <c r="E85" s="1"/>
      <c r="F85" s="1"/>
      <c r="G85" s="1"/>
    </row>
    <row r="86" spans="4:7" s="2" customFormat="1" x14ac:dyDescent="0.25">
      <c r="D86" s="1"/>
      <c r="E86" s="1"/>
      <c r="F86" s="1"/>
      <c r="G86" s="1"/>
    </row>
    <row r="87" spans="4:7" s="2" customFormat="1" x14ac:dyDescent="0.25">
      <c r="D87" s="1"/>
      <c r="E87" s="1"/>
      <c r="F87" s="1"/>
      <c r="G87" s="1"/>
    </row>
    <row r="88" spans="4:7" s="2" customFormat="1" x14ac:dyDescent="0.25">
      <c r="D88" s="1"/>
      <c r="E88" s="1"/>
      <c r="F88" s="1"/>
      <c r="G88" s="1"/>
    </row>
    <row r="89" spans="4:7" s="2" customFormat="1" x14ac:dyDescent="0.25">
      <c r="D89" s="1"/>
      <c r="E89" s="1"/>
      <c r="F89" s="1"/>
      <c r="G89" s="1"/>
    </row>
    <row r="90" spans="4:7" s="2" customFormat="1" x14ac:dyDescent="0.25">
      <c r="D90" s="1"/>
      <c r="E90" s="1"/>
      <c r="F90" s="1"/>
      <c r="G90" s="1"/>
    </row>
    <row r="91" spans="4:7" s="2" customFormat="1" x14ac:dyDescent="0.25">
      <c r="D91" s="1"/>
      <c r="E91" s="1"/>
      <c r="F91" s="1"/>
      <c r="G91" s="1"/>
    </row>
    <row r="92" spans="4:7" s="2" customFormat="1" x14ac:dyDescent="0.25">
      <c r="D92" s="1"/>
      <c r="E92" s="1"/>
      <c r="F92" s="1"/>
      <c r="G92" s="1"/>
    </row>
    <row r="93" spans="4:7" s="2" customFormat="1" x14ac:dyDescent="0.25">
      <c r="D93" s="1"/>
      <c r="E93" s="1"/>
      <c r="F93" s="1"/>
      <c r="G93" s="1"/>
    </row>
    <row r="94" spans="4:7" s="2" customFormat="1" x14ac:dyDescent="0.25">
      <c r="D94" s="1"/>
      <c r="E94" s="1"/>
      <c r="F94" s="1"/>
      <c r="G94" s="1"/>
    </row>
    <row r="95" spans="4:7" s="2" customFormat="1" x14ac:dyDescent="0.25"/>
    <row r="96" spans="4:7" s="2" customFormat="1" x14ac:dyDescent="0.25">
      <c r="D96" s="1"/>
      <c r="E96" s="1"/>
      <c r="F96" s="1"/>
      <c r="G96" s="1"/>
    </row>
    <row r="97" spans="1:7" s="2" customFormat="1" x14ac:dyDescent="0.25">
      <c r="D97" s="1"/>
      <c r="E97" s="1"/>
      <c r="F97" s="1"/>
      <c r="G97" s="1"/>
    </row>
    <row r="98" spans="1:7" s="2" customFormat="1" x14ac:dyDescent="0.25">
      <c r="D98" s="1"/>
      <c r="E98" s="1"/>
      <c r="F98" s="1"/>
      <c r="G98" s="1"/>
    </row>
    <row r="99" spans="1:7" s="2" customFormat="1" x14ac:dyDescent="0.25">
      <c r="D99" s="1"/>
      <c r="E99" s="1"/>
      <c r="F99" s="1"/>
      <c r="G99" s="1"/>
    </row>
    <row r="100" spans="1:7" s="2" customFormat="1" x14ac:dyDescent="0.25">
      <c r="D100" s="1"/>
      <c r="E100" s="1"/>
      <c r="F100" s="1"/>
      <c r="G100" s="1"/>
    </row>
    <row r="101" spans="1:7" x14ac:dyDescent="0.25">
      <c r="F101" s="1"/>
      <c r="G101" s="1"/>
    </row>
    <row r="102" spans="1:7" x14ac:dyDescent="0.25">
      <c r="F102" s="1"/>
      <c r="G102" s="1"/>
    </row>
    <row r="103" spans="1:7" x14ac:dyDescent="0.25">
      <c r="F103" s="1"/>
      <c r="G103" s="1"/>
    </row>
    <row r="104" spans="1:7" x14ac:dyDescent="0.25">
      <c r="F104" s="1"/>
      <c r="G104" s="1"/>
    </row>
    <row r="105" spans="1:7" x14ac:dyDescent="0.25">
      <c r="A105" s="2" t="s">
        <v>7</v>
      </c>
      <c r="B105" s="2">
        <f t="shared" ref="B105:G105" si="12">COUNT(B1:B101)</f>
        <v>75</v>
      </c>
      <c r="C105" s="2">
        <f t="shared" si="12"/>
        <v>75</v>
      </c>
      <c r="D105" s="2">
        <f t="shared" si="12"/>
        <v>75</v>
      </c>
      <c r="E105" s="2">
        <f t="shared" si="12"/>
        <v>75</v>
      </c>
      <c r="F105" s="2">
        <f t="shared" si="12"/>
        <v>75</v>
      </c>
      <c r="G105" s="2">
        <f t="shared" si="12"/>
        <v>75</v>
      </c>
    </row>
    <row r="106" spans="1:7" x14ac:dyDescent="0.25">
      <c r="A106" s="2" t="s">
        <v>8</v>
      </c>
      <c r="B106" s="2">
        <f t="shared" ref="B106:G106" si="13">AVERAGE(B2:B103)</f>
        <v>1.8169333333333331</v>
      </c>
      <c r="C106" s="2">
        <f t="shared" si="13"/>
        <v>1.1335666666666668</v>
      </c>
      <c r="D106" s="2">
        <f t="shared" si="13"/>
        <v>1.613364257640429</v>
      </c>
      <c r="E106" s="2">
        <f t="shared" si="13"/>
        <v>6.5076779890020404</v>
      </c>
      <c r="F106" s="2">
        <f t="shared" si="13"/>
        <v>1.4814802754484524</v>
      </c>
      <c r="G106" s="2">
        <f t="shared" si="13"/>
        <v>4.5667831480328367</v>
      </c>
    </row>
    <row r="107" spans="1:7" x14ac:dyDescent="0.25">
      <c r="A107" s="2" t="s">
        <v>9</v>
      </c>
      <c r="B107" s="2">
        <f>_xlfn.STDEV.S(B2:B104)</f>
        <v>0.38919550889513882</v>
      </c>
      <c r="C107" s="2">
        <f t="shared" ref="C107:G107" si="14">_xlfn.STDEV.S(C2:C104)</f>
        <v>0.12146483011536302</v>
      </c>
      <c r="D107" s="2">
        <f t="shared" si="14"/>
        <v>0.35459501709122171</v>
      </c>
      <c r="E107" s="2">
        <f t="shared" si="14"/>
        <v>1.7064228462479702</v>
      </c>
      <c r="F107" s="2">
        <f t="shared" si="14"/>
        <v>0.53786723184225804</v>
      </c>
      <c r="G107" s="2">
        <f t="shared" si="14"/>
        <v>0.52592533657781171</v>
      </c>
    </row>
    <row r="117" spans="4:5" s="2" customFormat="1" x14ac:dyDescent="0.25">
      <c r="D117" s="1"/>
      <c r="E117" s="1"/>
    </row>
    <row r="118" spans="4:5" s="2" customFormat="1" x14ac:dyDescent="0.25">
      <c r="D118" s="1"/>
      <c r="E118" s="1"/>
    </row>
    <row r="119" spans="4:5" s="2" customFormat="1" x14ac:dyDescent="0.25">
      <c r="D119" s="1"/>
      <c r="E119" s="1"/>
    </row>
    <row r="120" spans="4:5" s="2" customFormat="1" x14ac:dyDescent="0.25">
      <c r="D120" s="1"/>
      <c r="E120" s="1"/>
    </row>
    <row r="121" spans="4:5" s="2" customFormat="1" x14ac:dyDescent="0.25">
      <c r="D121" s="1"/>
      <c r="E121" s="1"/>
    </row>
    <row r="122" spans="4:5" s="2" customFormat="1" x14ac:dyDescent="0.25">
      <c r="D122" s="1"/>
      <c r="E122" s="1"/>
    </row>
    <row r="123" spans="4:5" s="2" customFormat="1" x14ac:dyDescent="0.25">
      <c r="D123" s="1"/>
      <c r="E123" s="1"/>
    </row>
    <row r="124" spans="4:5" s="2" customFormat="1" x14ac:dyDescent="0.25">
      <c r="D124" s="1"/>
      <c r="E124" s="1"/>
    </row>
    <row r="125" spans="4:5" s="2" customFormat="1" x14ac:dyDescent="0.25">
      <c r="D125" s="1"/>
      <c r="E125" s="1"/>
    </row>
    <row r="126" spans="4:5" s="2" customFormat="1" x14ac:dyDescent="0.25">
      <c r="D126" s="1"/>
      <c r="E126" s="1"/>
    </row>
    <row r="127" spans="4:5" s="2" customFormat="1" x14ac:dyDescent="0.25">
      <c r="D127" s="1"/>
      <c r="E127" s="1"/>
    </row>
    <row r="128" spans="4:5" s="2" customFormat="1" x14ac:dyDescent="0.25">
      <c r="D128" s="1"/>
      <c r="E128" s="1"/>
    </row>
    <row r="129" spans="4:7" s="2" customFormat="1" x14ac:dyDescent="0.25">
      <c r="D129" s="1"/>
      <c r="E129" s="1"/>
    </row>
    <row r="130" spans="4:7" s="2" customFormat="1" x14ac:dyDescent="0.25">
      <c r="D130" s="1"/>
      <c r="E130" s="1"/>
      <c r="F130" s="1"/>
      <c r="G130" s="1"/>
    </row>
    <row r="131" spans="4:7" s="2" customFormat="1" x14ac:dyDescent="0.25">
      <c r="D131" s="1"/>
      <c r="E131" s="1"/>
    </row>
    <row r="132" spans="4:7" s="2" customFormat="1" x14ac:dyDescent="0.25">
      <c r="D132" s="1"/>
      <c r="E132" s="1"/>
    </row>
    <row r="133" spans="4:7" s="2" customFormat="1" x14ac:dyDescent="0.25">
      <c r="D133" s="1"/>
      <c r="E133" s="1"/>
    </row>
    <row r="134" spans="4:7" s="2" customFormat="1" x14ac:dyDescent="0.25">
      <c r="D134" s="1"/>
      <c r="E134" s="1"/>
    </row>
    <row r="135" spans="4:7" s="2" customFormat="1" x14ac:dyDescent="0.25">
      <c r="D135" s="1"/>
      <c r="E135" s="1"/>
    </row>
    <row r="136" spans="4:7" s="2" customFormat="1" x14ac:dyDescent="0.25">
      <c r="D136" s="1"/>
      <c r="E136" s="1"/>
    </row>
    <row r="137" spans="4:7" s="2" customFormat="1" x14ac:dyDescent="0.25">
      <c r="D137" s="1"/>
      <c r="E137" s="1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38"/>
  <sheetViews>
    <sheetView workbookViewId="0">
      <pane ySplit="1" topLeftCell="A1908" activePane="bottomLeft" state="frozen"/>
      <selection pane="bottomLeft" activeCell="I1938" sqref="I1938"/>
    </sheetView>
  </sheetViews>
  <sheetFormatPr defaultRowHeight="15" x14ac:dyDescent="0.25"/>
  <sheetData>
    <row r="1" spans="1:7" ht="45" x14ac:dyDescent="0.25">
      <c r="A1" s="2" t="s">
        <v>82</v>
      </c>
      <c r="B1" s="2" t="s">
        <v>1</v>
      </c>
      <c r="C1" s="2" t="s">
        <v>2</v>
      </c>
      <c r="D1" s="2" t="s">
        <v>3</v>
      </c>
      <c r="E1" s="4" t="s">
        <v>4</v>
      </c>
      <c r="F1" s="4" t="s">
        <v>5</v>
      </c>
      <c r="G1" s="4" t="s">
        <v>6</v>
      </c>
    </row>
    <row r="2" spans="1:7" x14ac:dyDescent="0.25">
      <c r="A2" s="2" t="s">
        <v>71</v>
      </c>
      <c r="B2" s="2">
        <v>1.127</v>
      </c>
      <c r="C2" s="2">
        <v>0.99299999999999999</v>
      </c>
      <c r="D2" s="1">
        <f t="shared" ref="D2:D65" si="0">B2/C2</f>
        <v>1.1349446122860021</v>
      </c>
      <c r="E2" s="1">
        <f t="shared" ref="E2:E65" si="1">((4*PI()*(C2/2)^2)+((PI()*C2)*(B2-C2)))</f>
        <v>3.5157908961515267</v>
      </c>
      <c r="F2" s="1">
        <f t="shared" ref="F2:F3" si="2">(((4/3)*PI()*(C2/2)^3)+(PI()*((C2/2)^2)*(B2-C2)))</f>
        <v>0.61645509460143266</v>
      </c>
      <c r="G2" s="1">
        <f>E2/F2</f>
        <v>5.7032392577186037</v>
      </c>
    </row>
    <row r="3" spans="1:7" x14ac:dyDescent="0.25">
      <c r="A3" s="2" t="s">
        <v>71</v>
      </c>
      <c r="B3" s="2">
        <v>1.29</v>
      </c>
      <c r="C3" s="2">
        <v>1.038</v>
      </c>
      <c r="D3" s="1">
        <f t="shared" si="0"/>
        <v>1.2427745664739884</v>
      </c>
      <c r="E3" s="1">
        <f t="shared" si="1"/>
        <v>4.2066553950098049</v>
      </c>
      <c r="F3" s="1">
        <f t="shared" si="2"/>
        <v>0.79883407659283867</v>
      </c>
      <c r="G3" s="1">
        <f>E3/F3</f>
        <v>5.2659939257372388</v>
      </c>
    </row>
    <row r="4" spans="1:7" x14ac:dyDescent="0.25">
      <c r="A4" s="2" t="s">
        <v>71</v>
      </c>
      <c r="B4" s="2">
        <v>1.41</v>
      </c>
      <c r="C4" s="2">
        <v>0.88200000000000001</v>
      </c>
      <c r="D4" s="1">
        <f t="shared" si="0"/>
        <v>1.5986394557823129</v>
      </c>
      <c r="E4" s="1">
        <f t="shared" si="1"/>
        <v>3.9069474558573387</v>
      </c>
      <c r="F4" s="1">
        <f>(((4/3)*PI()*(C4/2)^3)+(PI()*((C4/2)^2)*(B4-C4)))</f>
        <v>0.68185377024288096</v>
      </c>
      <c r="G4" s="1">
        <f>E4/F4</f>
        <v>5.729890522517251</v>
      </c>
    </row>
    <row r="5" spans="1:7" x14ac:dyDescent="0.25">
      <c r="A5" s="2" t="s">
        <v>71</v>
      </c>
      <c r="B5" s="2">
        <v>1.8939999999999999</v>
      </c>
      <c r="C5" s="2">
        <v>1.196</v>
      </c>
      <c r="D5" s="1">
        <f t="shared" si="0"/>
        <v>1.5836120401337792</v>
      </c>
      <c r="E5" s="1">
        <f t="shared" si="1"/>
        <v>7.1164110771352842</v>
      </c>
      <c r="F5" s="1">
        <f>(((4/3)*PI()*(C5/2)^3)+(PI()*((C5/2)^2)*(B5-C5)))</f>
        <v>1.6799264004781129</v>
      </c>
      <c r="G5" s="1">
        <f t="shared" ref="G5:G68" si="3">E5/F5</f>
        <v>4.2361445567555389</v>
      </c>
    </row>
    <row r="6" spans="1:7" x14ac:dyDescent="0.25">
      <c r="A6" s="2" t="s">
        <v>71</v>
      </c>
      <c r="B6" s="2">
        <v>1.405</v>
      </c>
      <c r="C6" s="2">
        <v>0.93600000000000005</v>
      </c>
      <c r="D6" s="1">
        <f t="shared" si="0"/>
        <v>1.5010683760683761</v>
      </c>
      <c r="E6" s="1">
        <f t="shared" si="1"/>
        <v>4.1314456668828656</v>
      </c>
      <c r="F6" s="1">
        <f t="shared" ref="F6:F69" si="4">(((4/3)*PI()*(C6/2)^3)+(PI()*((C6/2)^2)*(B6-C6)))</f>
        <v>0.75207601897031706</v>
      </c>
      <c r="G6" s="1">
        <f t="shared" si="3"/>
        <v>5.4933883845137279</v>
      </c>
    </row>
    <row r="7" spans="1:7" x14ac:dyDescent="0.25">
      <c r="A7" s="2" t="s">
        <v>71</v>
      </c>
      <c r="B7" s="2">
        <v>1.115</v>
      </c>
      <c r="C7" s="2">
        <v>0.91400000000000003</v>
      </c>
      <c r="D7" s="1">
        <f t="shared" si="0"/>
        <v>1.2199124726477024</v>
      </c>
      <c r="E7" s="1">
        <f t="shared" si="1"/>
        <v>3.2016284891998943</v>
      </c>
      <c r="F7" s="1">
        <f t="shared" si="4"/>
        <v>0.53167467829012538</v>
      </c>
      <c r="G7" s="1">
        <f t="shared" si="3"/>
        <v>6.0217810249989423</v>
      </c>
    </row>
    <row r="8" spans="1:7" x14ac:dyDescent="0.25">
      <c r="A8" s="2" t="s">
        <v>71</v>
      </c>
      <c r="B8" s="2">
        <v>2.0179999999999998</v>
      </c>
      <c r="C8" s="2">
        <v>1.153</v>
      </c>
      <c r="D8" s="1">
        <f t="shared" si="0"/>
        <v>1.7502168256721593</v>
      </c>
      <c r="E8" s="1">
        <f t="shared" si="1"/>
        <v>7.3097132731106642</v>
      </c>
      <c r="F8" s="1">
        <f t="shared" si="4"/>
        <v>1.7057365039022638</v>
      </c>
      <c r="G8" s="1">
        <f t="shared" si="3"/>
        <v>4.2853707219069399</v>
      </c>
    </row>
    <row r="9" spans="1:7" x14ac:dyDescent="0.25">
      <c r="A9" s="2" t="s">
        <v>71</v>
      </c>
      <c r="B9" s="2">
        <v>1.6379999999999999</v>
      </c>
      <c r="C9" s="2">
        <v>1.171</v>
      </c>
      <c r="D9" s="1">
        <f t="shared" si="0"/>
        <v>1.3988044406490179</v>
      </c>
      <c r="E9" s="1">
        <f t="shared" si="1"/>
        <v>6.0258825856652756</v>
      </c>
      <c r="F9" s="1">
        <f t="shared" si="4"/>
        <v>1.3436997733388247</v>
      </c>
      <c r="G9" s="1">
        <f t="shared" si="3"/>
        <v>4.4845453614181716</v>
      </c>
    </row>
    <row r="10" spans="1:7" x14ac:dyDescent="0.25">
      <c r="A10" s="2" t="s">
        <v>71</v>
      </c>
      <c r="B10" s="2">
        <v>1.29</v>
      </c>
      <c r="C10" s="2">
        <v>1.0549999999999999</v>
      </c>
      <c r="D10" s="1">
        <f t="shared" si="0"/>
        <v>1.222748815165877</v>
      </c>
      <c r="E10" s="1">
        <f t="shared" si="1"/>
        <v>4.2755505219030292</v>
      </c>
      <c r="F10" s="1">
        <f t="shared" si="4"/>
        <v>0.82026077704849243</v>
      </c>
      <c r="G10" s="1">
        <f t="shared" si="3"/>
        <v>5.2124283417373078</v>
      </c>
    </row>
    <row r="11" spans="1:7" x14ac:dyDescent="0.25">
      <c r="A11" s="2" t="s">
        <v>71</v>
      </c>
      <c r="B11" s="2">
        <v>1.526</v>
      </c>
      <c r="C11" s="2">
        <v>1.036</v>
      </c>
      <c r="D11" s="1">
        <f t="shared" si="0"/>
        <v>1.472972972972973</v>
      </c>
      <c r="E11" s="1">
        <f t="shared" si="1"/>
        <v>4.9666569233956332</v>
      </c>
      <c r="F11" s="1">
        <f t="shared" si="4"/>
        <v>0.9952603309460113</v>
      </c>
      <c r="G11" s="1">
        <f t="shared" si="3"/>
        <v>4.9903093381354244</v>
      </c>
    </row>
    <row r="12" spans="1:7" x14ac:dyDescent="0.25">
      <c r="A12" s="2" t="s">
        <v>71</v>
      </c>
      <c r="B12" s="2">
        <v>1.881</v>
      </c>
      <c r="C12" s="2">
        <v>1.123</v>
      </c>
      <c r="D12" s="1">
        <f t="shared" si="0"/>
        <v>1.6749777382012467</v>
      </c>
      <c r="E12" s="1">
        <f t="shared" si="1"/>
        <v>6.6361840825148963</v>
      </c>
      <c r="F12" s="1">
        <f t="shared" si="4"/>
        <v>1.4923358566136058</v>
      </c>
      <c r="G12" s="1">
        <f t="shared" si="3"/>
        <v>4.4468435527466728</v>
      </c>
    </row>
    <row r="13" spans="1:7" x14ac:dyDescent="0.25">
      <c r="A13" s="2" t="s">
        <v>71</v>
      </c>
      <c r="B13" s="2">
        <v>1.3160000000000001</v>
      </c>
      <c r="C13" s="2">
        <v>1.095</v>
      </c>
      <c r="D13" s="1">
        <f t="shared" si="0"/>
        <v>1.2018264840182649</v>
      </c>
      <c r="E13" s="1">
        <f t="shared" si="1"/>
        <v>4.5270978456759643</v>
      </c>
      <c r="F13" s="1">
        <f t="shared" si="4"/>
        <v>0.89556814325711165</v>
      </c>
      <c r="G13" s="1">
        <f t="shared" si="3"/>
        <v>5.0550009843039545</v>
      </c>
    </row>
    <row r="14" spans="1:7" x14ac:dyDescent="0.25">
      <c r="A14" s="2" t="s">
        <v>71</v>
      </c>
      <c r="B14" s="2">
        <v>1.8009999999999999</v>
      </c>
      <c r="C14" s="2">
        <v>0.98899999999999999</v>
      </c>
      <c r="D14" s="1">
        <f t="shared" si="0"/>
        <v>1.8210313447927198</v>
      </c>
      <c r="E14" s="1">
        <f t="shared" si="1"/>
        <v>5.5957702770549496</v>
      </c>
      <c r="F14" s="1">
        <f t="shared" si="4"/>
        <v>1.1302995082772729</v>
      </c>
      <c r="G14" s="1">
        <f t="shared" si="3"/>
        <v>4.9506969047377973</v>
      </c>
    </row>
    <row r="15" spans="1:7" x14ac:dyDescent="0.25">
      <c r="A15" s="2" t="s">
        <v>71</v>
      </c>
      <c r="B15" s="2">
        <v>1.385</v>
      </c>
      <c r="C15" s="2">
        <v>1.0900000000000001</v>
      </c>
      <c r="D15" s="1">
        <f t="shared" si="0"/>
        <v>1.2706422018348622</v>
      </c>
      <c r="E15" s="1">
        <f t="shared" si="1"/>
        <v>4.7427053494918319</v>
      </c>
      <c r="F15" s="1">
        <f t="shared" si="4"/>
        <v>0.95334940835437942</v>
      </c>
      <c r="G15" s="1">
        <f t="shared" si="3"/>
        <v>4.9747818668901624</v>
      </c>
    </row>
    <row r="16" spans="1:7" x14ac:dyDescent="0.25">
      <c r="A16" s="2" t="s">
        <v>71</v>
      </c>
      <c r="B16" s="2">
        <v>1.5880000000000001</v>
      </c>
      <c r="C16" s="2">
        <v>0.96299999999999997</v>
      </c>
      <c r="D16" s="1">
        <f t="shared" si="0"/>
        <v>1.6490134994807892</v>
      </c>
      <c r="E16" s="1">
        <f t="shared" si="1"/>
        <v>4.8042617159462697</v>
      </c>
      <c r="F16" s="1">
        <f t="shared" si="4"/>
        <v>0.92282440319931958</v>
      </c>
      <c r="G16" s="1">
        <f t="shared" si="3"/>
        <v>5.2060410401919155</v>
      </c>
    </row>
    <row r="17" spans="1:7" x14ac:dyDescent="0.25">
      <c r="A17" s="2" t="s">
        <v>71</v>
      </c>
      <c r="B17" s="2">
        <v>1.615</v>
      </c>
      <c r="C17" s="2">
        <v>1.1100000000000001</v>
      </c>
      <c r="D17" s="1">
        <f t="shared" si="0"/>
        <v>1.4549549549549547</v>
      </c>
      <c r="E17" s="1">
        <f t="shared" si="1"/>
        <v>5.6317760704577431</v>
      </c>
      <c r="F17" s="1">
        <f t="shared" si="4"/>
        <v>1.2047729010168851</v>
      </c>
      <c r="G17" s="1">
        <f t="shared" si="3"/>
        <v>4.6745540721444341</v>
      </c>
    </row>
    <row r="18" spans="1:7" x14ac:dyDescent="0.25">
      <c r="A18" s="2" t="s">
        <v>71</v>
      </c>
      <c r="B18" s="2">
        <v>1.591</v>
      </c>
      <c r="C18" s="2">
        <v>0.98799999999999999</v>
      </c>
      <c r="D18" s="1">
        <f t="shared" si="0"/>
        <v>1.6103238866396761</v>
      </c>
      <c r="E18" s="1">
        <f t="shared" si="1"/>
        <v>4.9382946249190249</v>
      </c>
      <c r="F18" s="1">
        <f t="shared" si="4"/>
        <v>0.96727151757043184</v>
      </c>
      <c r="G18" s="1">
        <f t="shared" si="3"/>
        <v>5.1053861663609288</v>
      </c>
    </row>
    <row r="19" spans="1:7" x14ac:dyDescent="0.25">
      <c r="A19" s="2" t="s">
        <v>71</v>
      </c>
      <c r="B19" s="2">
        <v>2.3210000000000002</v>
      </c>
      <c r="C19" s="2">
        <v>0.9</v>
      </c>
      <c r="D19" s="1">
        <f t="shared" si="0"/>
        <v>2.5788888888888892</v>
      </c>
      <c r="E19" s="1">
        <f t="shared" si="1"/>
        <v>6.5624728940837205</v>
      </c>
      <c r="F19" s="1">
        <f t="shared" si="4"/>
        <v>1.2857046474632572</v>
      </c>
      <c r="G19" s="1">
        <f t="shared" si="3"/>
        <v>5.104183847380285</v>
      </c>
    </row>
    <row r="20" spans="1:7" x14ac:dyDescent="0.25">
      <c r="A20" s="2" t="s">
        <v>71</v>
      </c>
      <c r="B20" s="2">
        <v>1.4239999999999999</v>
      </c>
      <c r="C20" s="2">
        <f>(0.804+0.235)/2</f>
        <v>0.51950000000000007</v>
      </c>
      <c r="D20" s="1">
        <f t="shared" si="0"/>
        <v>2.7410972088546672</v>
      </c>
      <c r="E20" s="1">
        <f t="shared" si="1"/>
        <v>2.3240497141608145</v>
      </c>
      <c r="F20" s="1">
        <f t="shared" si="4"/>
        <v>0.265130952069628</v>
      </c>
      <c r="G20" s="1">
        <f t="shared" si="3"/>
        <v>8.7656672901415096</v>
      </c>
    </row>
    <row r="21" spans="1:7" x14ac:dyDescent="0.25">
      <c r="A21" s="2" t="s">
        <v>71</v>
      </c>
      <c r="B21" s="2">
        <v>1.2450000000000001</v>
      </c>
      <c r="C21" s="2">
        <v>0.97399999999999998</v>
      </c>
      <c r="D21" s="1">
        <f t="shared" si="0"/>
        <v>1.2782340862422998</v>
      </c>
      <c r="E21" s="1">
        <f t="shared" si="1"/>
        <v>3.8095894995225912</v>
      </c>
      <c r="F21" s="1">
        <f t="shared" si="4"/>
        <v>0.68572967981051847</v>
      </c>
      <c r="G21" s="1">
        <f t="shared" si="3"/>
        <v>5.5555266334326685</v>
      </c>
    </row>
    <row r="22" spans="1:7" x14ac:dyDescent="0.25">
      <c r="A22" s="2" t="s">
        <v>71</v>
      </c>
      <c r="B22" s="2">
        <v>1.276</v>
      </c>
      <c r="C22" s="2">
        <v>0.73199999999999998</v>
      </c>
      <c r="D22" s="1">
        <f t="shared" si="0"/>
        <v>1.743169398907104</v>
      </c>
      <c r="E22" s="1">
        <f t="shared" si="1"/>
        <v>2.9343480694177817</v>
      </c>
      <c r="F22" s="1">
        <f t="shared" si="4"/>
        <v>0.43430191144041108</v>
      </c>
      <c r="G22" s="1">
        <f t="shared" si="3"/>
        <v>6.7564705383996273</v>
      </c>
    </row>
    <row r="23" spans="1:7" x14ac:dyDescent="0.25">
      <c r="A23" s="2" t="s">
        <v>71</v>
      </c>
      <c r="B23" s="2">
        <v>1.5429999999999999</v>
      </c>
      <c r="C23" s="2">
        <v>1.0900000000000001</v>
      </c>
      <c r="D23" s="1">
        <f t="shared" si="0"/>
        <v>1.4155963302752292</v>
      </c>
      <c r="E23" s="1">
        <f t="shared" si="1"/>
        <v>5.2837504362930652</v>
      </c>
      <c r="F23" s="1">
        <f t="shared" si="4"/>
        <v>1.1007841945077157</v>
      </c>
      <c r="G23" s="1">
        <f t="shared" si="3"/>
        <v>4.7999875567399695</v>
      </c>
    </row>
    <row r="24" spans="1:7" x14ac:dyDescent="0.25">
      <c r="A24" s="2" t="s">
        <v>71</v>
      </c>
      <c r="B24" s="2">
        <v>2.0739999999999998</v>
      </c>
      <c r="C24" s="2">
        <v>1.095</v>
      </c>
      <c r="D24" s="1">
        <f t="shared" si="0"/>
        <v>1.8940639269406392</v>
      </c>
      <c r="E24" s="1">
        <f t="shared" si="1"/>
        <v>7.1346511640820278</v>
      </c>
      <c r="F24" s="1">
        <f t="shared" si="4"/>
        <v>1.6093858641707715</v>
      </c>
      <c r="G24" s="1">
        <f t="shared" si="3"/>
        <v>4.4331513796153068</v>
      </c>
    </row>
    <row r="25" spans="1:7" x14ac:dyDescent="0.25">
      <c r="A25" s="2" t="s">
        <v>71</v>
      </c>
      <c r="B25" s="2">
        <v>1.389</v>
      </c>
      <c r="C25" s="2">
        <v>1.121</v>
      </c>
      <c r="D25" s="1">
        <f t="shared" si="0"/>
        <v>1.2390722569134702</v>
      </c>
      <c r="E25" s="1">
        <f t="shared" si="1"/>
        <v>4.8916765315324051</v>
      </c>
      <c r="F25" s="1">
        <f t="shared" si="4"/>
        <v>1.002096974296165</v>
      </c>
      <c r="G25" s="1">
        <f t="shared" si="3"/>
        <v>4.8814402767438088</v>
      </c>
    </row>
    <row r="26" spans="1:7" x14ac:dyDescent="0.25">
      <c r="A26" s="2" t="s">
        <v>71</v>
      </c>
      <c r="B26" s="2">
        <v>1.526</v>
      </c>
      <c r="C26" s="2">
        <v>1</v>
      </c>
      <c r="D26" s="1">
        <f t="shared" si="0"/>
        <v>1.526</v>
      </c>
      <c r="E26" s="1">
        <f t="shared" si="1"/>
        <v>4.7940703893780245</v>
      </c>
      <c r="F26" s="1">
        <f t="shared" si="4"/>
        <v>0.93671820954535656</v>
      </c>
      <c r="G26" s="1">
        <f t="shared" si="3"/>
        <v>5.1179429849077707</v>
      </c>
    </row>
    <row r="27" spans="1:7" x14ac:dyDescent="0.25">
      <c r="A27" s="2" t="s">
        <v>71</v>
      </c>
      <c r="B27" s="2">
        <v>1.5089999999999999</v>
      </c>
      <c r="C27" s="2">
        <v>1.083</v>
      </c>
      <c r="D27" s="1">
        <f t="shared" si="0"/>
        <v>1.3933518005540166</v>
      </c>
      <c r="E27" s="1">
        <f t="shared" si="1"/>
        <v>5.1341383693511577</v>
      </c>
      <c r="F27" s="1">
        <f t="shared" si="4"/>
        <v>1.0575202267064918</v>
      </c>
      <c r="G27" s="1">
        <f t="shared" si="3"/>
        <v>4.8548843224878633</v>
      </c>
    </row>
    <row r="28" spans="1:7" x14ac:dyDescent="0.25">
      <c r="A28" s="2" t="s">
        <v>71</v>
      </c>
      <c r="B28" s="2">
        <v>1.175</v>
      </c>
      <c r="C28" s="2">
        <f>(1.044+0.741)/2</f>
        <v>0.89250000000000007</v>
      </c>
      <c r="D28" s="1">
        <f t="shared" si="0"/>
        <v>1.3165266106442577</v>
      </c>
      <c r="E28" s="1">
        <f t="shared" si="1"/>
        <v>3.2945489459114468</v>
      </c>
      <c r="F28" s="1">
        <f t="shared" si="4"/>
        <v>0.54897612335814583</v>
      </c>
      <c r="G28" s="1">
        <f t="shared" si="3"/>
        <v>6.001260903221687</v>
      </c>
    </row>
    <row r="29" spans="1:7" x14ac:dyDescent="0.25">
      <c r="A29" s="2" t="s">
        <v>71</v>
      </c>
      <c r="B29" s="2">
        <v>1.3720000000000001</v>
      </c>
      <c r="C29" s="2">
        <v>1.0860000000000001</v>
      </c>
      <c r="D29" s="1">
        <f t="shared" si="0"/>
        <v>1.2633517495395949</v>
      </c>
      <c r="E29" s="1">
        <f t="shared" si="1"/>
        <v>4.6809479211075633</v>
      </c>
      <c r="F29" s="1">
        <f t="shared" si="4"/>
        <v>0.93555840684147995</v>
      </c>
      <c r="G29" s="1">
        <f t="shared" si="3"/>
        <v>5.0033732655033463</v>
      </c>
    </row>
    <row r="30" spans="1:7" x14ac:dyDescent="0.25">
      <c r="A30" s="2" t="s">
        <v>71</v>
      </c>
      <c r="B30" s="2">
        <v>1.855</v>
      </c>
      <c r="C30" s="2">
        <v>1.0329999999999999</v>
      </c>
      <c r="D30" s="1">
        <f t="shared" si="0"/>
        <v>1.7957405614714426</v>
      </c>
      <c r="E30" s="1">
        <f t="shared" si="1"/>
        <v>6.0199669666985649</v>
      </c>
      <c r="F30" s="1">
        <f t="shared" si="4"/>
        <v>1.2660742350740999</v>
      </c>
      <c r="G30" s="1">
        <f t="shared" si="3"/>
        <v>4.7548293772412427</v>
      </c>
    </row>
    <row r="31" spans="1:7" x14ac:dyDescent="0.25">
      <c r="A31" s="2" t="s">
        <v>71</v>
      </c>
      <c r="B31" s="2">
        <v>1.1180000000000001</v>
      </c>
      <c r="C31" s="2">
        <v>0.98299999999999998</v>
      </c>
      <c r="D31" s="1">
        <f t="shared" si="0"/>
        <v>1.1373346897253307</v>
      </c>
      <c r="E31" s="1">
        <f t="shared" si="1"/>
        <v>3.4525914767392614</v>
      </c>
      <c r="F31" s="1">
        <f t="shared" si="4"/>
        <v>0.59980104253845101</v>
      </c>
      <c r="G31" s="1">
        <f t="shared" si="3"/>
        <v>5.7562278687068611</v>
      </c>
    </row>
    <row r="32" spans="1:7" x14ac:dyDescent="0.25">
      <c r="A32" s="2" t="s">
        <v>71</v>
      </c>
      <c r="B32" s="2">
        <v>1.704</v>
      </c>
      <c r="C32" s="2">
        <v>0.95399999999999996</v>
      </c>
      <c r="D32" s="1">
        <f t="shared" si="0"/>
        <v>1.7861635220125787</v>
      </c>
      <c r="E32" s="1">
        <f t="shared" si="1"/>
        <v>5.1070232831580249</v>
      </c>
      <c r="F32" s="1">
        <f t="shared" si="4"/>
        <v>0.99071756074178374</v>
      </c>
      <c r="G32" s="1">
        <f t="shared" si="3"/>
        <v>5.1548730794013826</v>
      </c>
    </row>
    <row r="33" spans="1:7" x14ac:dyDescent="0.25">
      <c r="A33" s="2" t="s">
        <v>71</v>
      </c>
      <c r="B33" s="2">
        <v>1.659</v>
      </c>
      <c r="C33" s="2">
        <v>1.042</v>
      </c>
      <c r="D33" s="1">
        <f t="shared" si="0"/>
        <v>1.592130518234165</v>
      </c>
      <c r="E33" s="1">
        <f t="shared" si="1"/>
        <v>5.4308021052222966</v>
      </c>
      <c r="F33" s="1">
        <f t="shared" si="4"/>
        <v>1.1185329991952897</v>
      </c>
      <c r="G33" s="1">
        <f t="shared" si="3"/>
        <v>4.8552900174866531</v>
      </c>
    </row>
    <row r="34" spans="1:7" x14ac:dyDescent="0.25">
      <c r="A34" s="2" t="s">
        <v>71</v>
      </c>
      <c r="B34" s="2">
        <v>2.306</v>
      </c>
      <c r="C34" s="2">
        <v>1.042</v>
      </c>
      <c r="D34" s="1">
        <f t="shared" si="0"/>
        <v>2.2130518234165066</v>
      </c>
      <c r="E34" s="1">
        <f t="shared" si="1"/>
        <v>7.548782190863542</v>
      </c>
      <c r="F34" s="1">
        <f t="shared" si="4"/>
        <v>1.6702668115048342</v>
      </c>
      <c r="G34" s="1">
        <f t="shared" si="3"/>
        <v>4.5195067870997407</v>
      </c>
    </row>
    <row r="35" spans="1:7" x14ac:dyDescent="0.25">
      <c r="A35" s="2" t="s">
        <v>71</v>
      </c>
      <c r="B35" s="2">
        <v>1.4970000000000001</v>
      </c>
      <c r="C35" s="2">
        <v>1.1040000000000001</v>
      </c>
      <c r="D35" s="1">
        <f t="shared" si="0"/>
        <v>1.3559782608695652</v>
      </c>
      <c r="E35" s="1">
        <f t="shared" si="1"/>
        <v>5.1920724794760087</v>
      </c>
      <c r="F35" s="1">
        <f t="shared" si="4"/>
        <v>1.0807418523010301</v>
      </c>
      <c r="G35" s="1">
        <f t="shared" si="3"/>
        <v>4.8041745292101519</v>
      </c>
    </row>
    <row r="36" spans="1:7" x14ac:dyDescent="0.25">
      <c r="A36" s="2" t="s">
        <v>71</v>
      </c>
      <c r="B36" s="2">
        <v>1.5089999999999999</v>
      </c>
      <c r="C36" s="2">
        <v>1.056</v>
      </c>
      <c r="D36" s="1">
        <f t="shared" si="0"/>
        <v>1.4289772727272725</v>
      </c>
      <c r="E36" s="1">
        <f t="shared" si="1"/>
        <v>5.00614045986595</v>
      </c>
      <c r="F36" s="1">
        <f t="shared" si="4"/>
        <v>1.013330411653502</v>
      </c>
      <c r="G36" s="1">
        <f t="shared" si="3"/>
        <v>4.9402844346664576</v>
      </c>
    </row>
    <row r="37" spans="1:7" x14ac:dyDescent="0.25">
      <c r="A37" s="2" t="s">
        <v>71</v>
      </c>
      <c r="B37" s="2">
        <v>1.9510000000000001</v>
      </c>
      <c r="C37" s="2">
        <v>1.089</v>
      </c>
      <c r="D37" s="1">
        <f t="shared" si="0"/>
        <v>1.7915518824609735</v>
      </c>
      <c r="E37" s="1">
        <f t="shared" si="1"/>
        <v>6.674750273930365</v>
      </c>
      <c r="F37" s="1">
        <f t="shared" si="4"/>
        <v>1.4790952384311309</v>
      </c>
      <c r="G37" s="1">
        <f t="shared" si="3"/>
        <v>4.5127251447379688</v>
      </c>
    </row>
    <row r="38" spans="1:7" x14ac:dyDescent="0.25">
      <c r="A38" s="2" t="s">
        <v>71</v>
      </c>
      <c r="B38" s="2">
        <v>1.357</v>
      </c>
      <c r="C38" s="2">
        <v>0.871</v>
      </c>
      <c r="D38" s="1">
        <f t="shared" si="0"/>
        <v>1.5579793340987371</v>
      </c>
      <c r="E38" s="1">
        <f t="shared" si="1"/>
        <v>3.7131960121324949</v>
      </c>
      <c r="F38" s="1">
        <f t="shared" si="4"/>
        <v>0.63555759794987043</v>
      </c>
      <c r="G38" s="1">
        <f t="shared" si="3"/>
        <v>5.8424225028702637</v>
      </c>
    </row>
    <row r="39" spans="1:7" x14ac:dyDescent="0.25">
      <c r="A39" s="2" t="s">
        <v>71</v>
      </c>
      <c r="B39" s="2">
        <v>1.629</v>
      </c>
      <c r="C39" s="2">
        <v>0.91</v>
      </c>
      <c r="D39" s="1">
        <f t="shared" si="0"/>
        <v>1.79010989010989</v>
      </c>
      <c r="E39" s="1">
        <f t="shared" si="1"/>
        <v>4.6570655337549738</v>
      </c>
      <c r="F39" s="1">
        <f t="shared" si="4"/>
        <v>0.86219798246606372</v>
      </c>
      <c r="G39" s="1">
        <f t="shared" si="3"/>
        <v>5.4013876493132216</v>
      </c>
    </row>
    <row r="40" spans="1:7" x14ac:dyDescent="0.25">
      <c r="A40" s="2" t="s">
        <v>71</v>
      </c>
      <c r="B40" s="2">
        <v>2.1869999999999998</v>
      </c>
      <c r="C40" s="2">
        <v>0.88700000000000001</v>
      </c>
      <c r="D40" s="1">
        <f t="shared" si="0"/>
        <v>2.4656144306651631</v>
      </c>
      <c r="E40" s="1">
        <f t="shared" si="1"/>
        <v>6.0942781993265775</v>
      </c>
      <c r="F40" s="1">
        <f t="shared" si="4"/>
        <v>1.1687057957682661</v>
      </c>
      <c r="G40" s="1">
        <f t="shared" si="3"/>
        <v>5.21455290235847</v>
      </c>
    </row>
    <row r="41" spans="1:7" x14ac:dyDescent="0.25">
      <c r="A41" s="2" t="s">
        <v>71</v>
      </c>
      <c r="B41" s="2">
        <v>1.958</v>
      </c>
      <c r="C41" s="2">
        <f>(0.926+0.577)/2</f>
        <v>0.75150000000000006</v>
      </c>
      <c r="D41" s="1">
        <f t="shared" si="0"/>
        <v>2.6054557551563535</v>
      </c>
      <c r="E41" s="1">
        <f t="shared" si="1"/>
        <v>4.6226556694202046</v>
      </c>
      <c r="F41" s="1">
        <f t="shared" si="4"/>
        <v>0.75737081122121452</v>
      </c>
      <c r="G41" s="1">
        <f t="shared" si="3"/>
        <v>6.1035566738655431</v>
      </c>
    </row>
    <row r="42" spans="1:7" x14ac:dyDescent="0.25">
      <c r="A42" s="2" t="s">
        <v>71</v>
      </c>
      <c r="B42" s="2">
        <v>1.3240000000000001</v>
      </c>
      <c r="C42" s="2">
        <v>1.0720000000000001</v>
      </c>
      <c r="D42" s="1">
        <f t="shared" si="0"/>
        <v>1.2350746268656716</v>
      </c>
      <c r="E42" s="1">
        <f t="shared" si="1"/>
        <v>4.4589504178342949</v>
      </c>
      <c r="F42" s="1">
        <f t="shared" si="4"/>
        <v>0.87248143623887553</v>
      </c>
      <c r="G42" s="1">
        <f t="shared" si="3"/>
        <v>5.1106536284096764</v>
      </c>
    </row>
    <row r="43" spans="1:7" x14ac:dyDescent="0.25">
      <c r="A43" s="2" t="s">
        <v>71</v>
      </c>
      <c r="B43" s="2">
        <v>2.367</v>
      </c>
      <c r="C43" s="2">
        <v>1.1579999999999999</v>
      </c>
      <c r="D43" s="1">
        <f t="shared" si="0"/>
        <v>2.0440414507772022</v>
      </c>
      <c r="E43" s="1">
        <f t="shared" si="1"/>
        <v>8.6110614811924719</v>
      </c>
      <c r="F43" s="1">
        <f t="shared" si="4"/>
        <v>2.0863707029713314</v>
      </c>
      <c r="G43" s="1">
        <f t="shared" si="3"/>
        <v>4.127292177238167</v>
      </c>
    </row>
    <row r="44" spans="1:7" x14ac:dyDescent="0.25">
      <c r="A44" s="2" t="s">
        <v>71</v>
      </c>
      <c r="B44" s="2">
        <v>1.175</v>
      </c>
      <c r="C44" s="2">
        <f>(0.941+0.527)/2</f>
        <v>0.73399999999999999</v>
      </c>
      <c r="D44" s="1">
        <f t="shared" si="0"/>
        <v>1.6008174386920981</v>
      </c>
      <c r="E44" s="1">
        <f t="shared" si="1"/>
        <v>2.709466584088517</v>
      </c>
      <c r="F44" s="1">
        <f t="shared" si="4"/>
        <v>0.39365936080597386</v>
      </c>
      <c r="G44" s="1">
        <f t="shared" si="3"/>
        <v>6.8827693530294436</v>
      </c>
    </row>
    <row r="45" spans="1:7" x14ac:dyDescent="0.25">
      <c r="A45" s="2" t="s">
        <v>71</v>
      </c>
      <c r="B45" s="2">
        <v>1.2270000000000001</v>
      </c>
      <c r="C45" s="2">
        <v>1.042</v>
      </c>
      <c r="D45" s="1">
        <f t="shared" si="0"/>
        <v>1.1775431861804224</v>
      </c>
      <c r="E45" s="1">
        <f t="shared" si="1"/>
        <v>4.0166330217647728</v>
      </c>
      <c r="F45" s="1">
        <f t="shared" si="4"/>
        <v>0.75014195295460484</v>
      </c>
      <c r="G45" s="1">
        <f t="shared" si="3"/>
        <v>5.3544972467468979</v>
      </c>
    </row>
    <row r="46" spans="1:7" x14ac:dyDescent="0.25">
      <c r="A46" s="2" t="s">
        <v>71</v>
      </c>
      <c r="B46" s="2">
        <v>1.208</v>
      </c>
      <c r="C46" s="2">
        <f>(1.223+0.993)/2</f>
        <v>1.1080000000000001</v>
      </c>
      <c r="D46" s="1">
        <f t="shared" si="0"/>
        <v>1.0902527075812274</v>
      </c>
      <c r="E46" s="1">
        <f t="shared" si="1"/>
        <v>4.2049086694944098</v>
      </c>
      <c r="F46" s="1">
        <f t="shared" si="4"/>
        <v>0.80864663599560638</v>
      </c>
      <c r="G46" s="1">
        <f t="shared" si="3"/>
        <v>5.1999334224859819</v>
      </c>
    </row>
    <row r="47" spans="1:7" x14ac:dyDescent="0.25">
      <c r="A47" s="2" t="s">
        <v>71</v>
      </c>
      <c r="B47" s="2">
        <v>1.4470000000000001</v>
      </c>
      <c r="C47" s="2">
        <v>1.139</v>
      </c>
      <c r="D47" s="1">
        <f t="shared" si="0"/>
        <v>1.2704126426690079</v>
      </c>
      <c r="E47" s="1">
        <f t="shared" si="1"/>
        <v>5.177762524938907</v>
      </c>
      <c r="F47" s="1">
        <f t="shared" si="4"/>
        <v>1.087520375139895</v>
      </c>
      <c r="G47" s="1">
        <f t="shared" si="3"/>
        <v>4.7610717401711735</v>
      </c>
    </row>
    <row r="48" spans="1:7" x14ac:dyDescent="0.25">
      <c r="A48" s="2" t="s">
        <v>71</v>
      </c>
      <c r="B48" s="2">
        <v>1.3680000000000001</v>
      </c>
      <c r="C48" s="2">
        <f>(0.95+0.537)/2</f>
        <v>0.74350000000000005</v>
      </c>
      <c r="D48" s="1">
        <f t="shared" si="0"/>
        <v>1.839946200403497</v>
      </c>
      <c r="E48" s="1">
        <f t="shared" si="1"/>
        <v>3.1953390207074079</v>
      </c>
      <c r="F48" s="1">
        <f t="shared" si="4"/>
        <v>0.48633382037349943</v>
      </c>
      <c r="G48" s="1">
        <f t="shared" si="3"/>
        <v>6.5702587129421106</v>
      </c>
    </row>
    <row r="49" spans="1:7" x14ac:dyDescent="0.25">
      <c r="A49" s="2" t="s">
        <v>71</v>
      </c>
      <c r="B49" s="2">
        <v>1.704</v>
      </c>
      <c r="C49" s="2">
        <v>1.0249999999999999</v>
      </c>
      <c r="D49" s="1">
        <f t="shared" si="0"/>
        <v>1.662439024390244</v>
      </c>
      <c r="E49" s="1">
        <f t="shared" si="1"/>
        <v>5.4871057287599321</v>
      </c>
      <c r="F49" s="1">
        <f t="shared" si="4"/>
        <v>1.1241415366430894</v>
      </c>
      <c r="G49" s="1">
        <f t="shared" si="3"/>
        <v>4.8811520168052178</v>
      </c>
    </row>
    <row r="50" spans="1:7" x14ac:dyDescent="0.25">
      <c r="A50" s="2" t="s">
        <v>71</v>
      </c>
      <c r="B50" s="2">
        <v>1.423</v>
      </c>
      <c r="C50" s="2">
        <v>0.98399999999999999</v>
      </c>
      <c r="D50" s="1">
        <f t="shared" si="0"/>
        <v>1.446138211382114</v>
      </c>
      <c r="E50" s="1">
        <f t="shared" si="1"/>
        <v>4.3989585645213438</v>
      </c>
      <c r="F50" s="1">
        <f t="shared" si="4"/>
        <v>0.83271080008792286</v>
      </c>
      <c r="G50" s="1">
        <f t="shared" si="3"/>
        <v>5.2826966625830645</v>
      </c>
    </row>
    <row r="51" spans="1:7" x14ac:dyDescent="0.25">
      <c r="A51" s="2" t="s">
        <v>71</v>
      </c>
      <c r="B51" s="2">
        <v>1.8620000000000001</v>
      </c>
      <c r="C51" s="2">
        <v>1.1970000000000001</v>
      </c>
      <c r="D51" s="1">
        <f t="shared" si="0"/>
        <v>1.5555555555555556</v>
      </c>
      <c r="E51" s="1">
        <f t="shared" si="1"/>
        <v>7.0020256886180814</v>
      </c>
      <c r="F51" s="1">
        <f t="shared" si="4"/>
        <v>1.6463512900363266</v>
      </c>
      <c r="G51" s="1">
        <f t="shared" si="3"/>
        <v>4.2530568846358312</v>
      </c>
    </row>
    <row r="52" spans="1:7" x14ac:dyDescent="0.25">
      <c r="A52" s="2" t="s">
        <v>71</v>
      </c>
      <c r="B52" s="2">
        <v>1.147</v>
      </c>
      <c r="C52" s="2">
        <v>1.0469999999999999</v>
      </c>
      <c r="D52" s="1">
        <f t="shared" si="0"/>
        <v>1.0955109837631329</v>
      </c>
      <c r="E52" s="1">
        <f t="shared" si="1"/>
        <v>3.7727668920298645</v>
      </c>
      <c r="F52" s="1">
        <f t="shared" si="4"/>
        <v>0.68704650716920301</v>
      </c>
      <c r="G52" s="1">
        <f t="shared" si="3"/>
        <v>5.4912831266322453</v>
      </c>
    </row>
    <row r="53" spans="1:7" x14ac:dyDescent="0.25">
      <c r="A53" s="2" t="s">
        <v>71</v>
      </c>
      <c r="B53" s="2">
        <v>1.5740000000000001</v>
      </c>
      <c r="C53" s="2">
        <v>0.86899999999999999</v>
      </c>
      <c r="D53" s="1">
        <f t="shared" si="0"/>
        <v>1.8112773302646721</v>
      </c>
      <c r="E53" s="1">
        <f t="shared" si="1"/>
        <v>4.2970892811360404</v>
      </c>
      <c r="F53" s="1">
        <f t="shared" si="4"/>
        <v>0.76174074889817422</v>
      </c>
      <c r="G53" s="1">
        <f t="shared" si="3"/>
        <v>5.6411440340451762</v>
      </c>
    </row>
    <row r="54" spans="1:7" x14ac:dyDescent="0.25">
      <c r="A54" s="2" t="s">
        <v>71</v>
      </c>
      <c r="B54" s="2">
        <v>2.3119999999999998</v>
      </c>
      <c r="C54" s="2">
        <f>(0.888+0.519)/2</f>
        <v>0.70350000000000001</v>
      </c>
      <c r="D54" s="1">
        <f t="shared" si="0"/>
        <v>3.286425017768301</v>
      </c>
      <c r="E54" s="1">
        <f t="shared" si="1"/>
        <v>5.10977531832257</v>
      </c>
      <c r="F54" s="1">
        <f t="shared" si="4"/>
        <v>0.80753084023074717</v>
      </c>
      <c r="G54" s="1">
        <f t="shared" si="3"/>
        <v>6.3276534638138182</v>
      </c>
    </row>
    <row r="55" spans="1:7" x14ac:dyDescent="0.25">
      <c r="A55" s="2" t="s">
        <v>71</v>
      </c>
      <c r="B55" s="2">
        <v>1.3859999999999999</v>
      </c>
      <c r="C55" s="2">
        <f>(0.992+0.308)/2</f>
        <v>0.65</v>
      </c>
      <c r="D55" s="1">
        <f t="shared" si="0"/>
        <v>2.132307692307692</v>
      </c>
      <c r="E55" s="1">
        <f t="shared" si="1"/>
        <v>2.8302608216190444</v>
      </c>
      <c r="F55" s="1">
        <f t="shared" si="4"/>
        <v>0.38802072663875331</v>
      </c>
      <c r="G55" s="1">
        <f t="shared" si="3"/>
        <v>7.2940970090342949</v>
      </c>
    </row>
    <row r="56" spans="1:7" x14ac:dyDescent="0.25">
      <c r="A56" s="2" t="s">
        <v>71</v>
      </c>
      <c r="B56" s="2">
        <v>2.4319999999999999</v>
      </c>
      <c r="C56" s="2">
        <v>1.1140000000000001</v>
      </c>
      <c r="D56" s="1">
        <f t="shared" si="0"/>
        <v>2.1831238779174145</v>
      </c>
      <c r="E56" s="1">
        <f t="shared" si="1"/>
        <v>8.5113536135528403</v>
      </c>
      <c r="F56" s="1">
        <f t="shared" si="4"/>
        <v>2.0084823011042965</v>
      </c>
      <c r="G56" s="1">
        <f t="shared" si="3"/>
        <v>4.2377040658377512</v>
      </c>
    </row>
    <row r="57" spans="1:7" x14ac:dyDescent="0.25">
      <c r="A57" s="2" t="s">
        <v>71</v>
      </c>
      <c r="B57" s="2">
        <v>1.609</v>
      </c>
      <c r="C57" s="2">
        <v>0.877</v>
      </c>
      <c r="D57" s="1">
        <f t="shared" si="0"/>
        <v>1.8346636259977194</v>
      </c>
      <c r="E57" s="1">
        <f t="shared" si="1"/>
        <v>4.4330794023319822</v>
      </c>
      <c r="F57" s="1">
        <f t="shared" si="4"/>
        <v>0.79536213028735936</v>
      </c>
      <c r="G57" s="1">
        <f t="shared" si="3"/>
        <v>5.5736616486006678</v>
      </c>
    </row>
    <row r="58" spans="1:7" x14ac:dyDescent="0.25">
      <c r="A58" s="2" t="s">
        <v>71</v>
      </c>
      <c r="B58" s="2">
        <v>1.847</v>
      </c>
      <c r="C58" s="2">
        <v>1.0409999999999999</v>
      </c>
      <c r="D58" s="1">
        <f t="shared" si="0"/>
        <v>1.7742555235350626</v>
      </c>
      <c r="E58" s="1">
        <f t="shared" si="1"/>
        <v>6.040425018058742</v>
      </c>
      <c r="F58" s="1">
        <f t="shared" si="4"/>
        <v>1.276681600663065</v>
      </c>
      <c r="G58" s="1">
        <f t="shared" si="3"/>
        <v>4.7313480627601674</v>
      </c>
    </row>
    <row r="59" spans="1:7" x14ac:dyDescent="0.25">
      <c r="A59" s="2" t="s">
        <v>71</v>
      </c>
      <c r="B59" s="2">
        <v>1.458</v>
      </c>
      <c r="C59" s="2">
        <v>1.03</v>
      </c>
      <c r="D59" s="1">
        <f t="shared" si="0"/>
        <v>1.4155339805825242</v>
      </c>
      <c r="E59" s="1">
        <f t="shared" si="1"/>
        <v>4.7178553516019353</v>
      </c>
      <c r="F59" s="1">
        <f t="shared" si="4"/>
        <v>0.92877249340589718</v>
      </c>
      <c r="G59" s="1">
        <f t="shared" si="3"/>
        <v>5.079667394434896</v>
      </c>
    </row>
    <row r="60" spans="1:7" x14ac:dyDescent="0.25">
      <c r="A60" s="2" t="s">
        <v>71</v>
      </c>
      <c r="B60" s="2">
        <v>1.464</v>
      </c>
      <c r="C60" s="2">
        <v>1.111</v>
      </c>
      <c r="D60" s="1">
        <f t="shared" si="0"/>
        <v>1.3177317731773177</v>
      </c>
      <c r="E60" s="1">
        <f t="shared" si="1"/>
        <v>5.109813017434413</v>
      </c>
      <c r="F60" s="1">
        <f t="shared" si="4"/>
        <v>1.0602370459263868</v>
      </c>
      <c r="G60" s="1">
        <f t="shared" si="3"/>
        <v>4.819500541946911</v>
      </c>
    </row>
    <row r="61" spans="1:7" x14ac:dyDescent="0.25">
      <c r="A61" s="2" t="s">
        <v>71</v>
      </c>
      <c r="B61" s="2">
        <v>2.036</v>
      </c>
      <c r="C61" s="2">
        <v>0.84099999999999997</v>
      </c>
      <c r="D61" s="1">
        <f t="shared" si="0"/>
        <v>2.4209274673008325</v>
      </c>
      <c r="E61" s="1">
        <f t="shared" si="1"/>
        <v>5.3792737025181161</v>
      </c>
      <c r="F61" s="1">
        <f t="shared" si="4"/>
        <v>0.97526791466797702</v>
      </c>
      <c r="G61" s="1">
        <f t="shared" si="3"/>
        <v>5.5156881730795497</v>
      </c>
    </row>
    <row r="62" spans="1:7" x14ac:dyDescent="0.25">
      <c r="A62" s="2" t="s">
        <v>71</v>
      </c>
      <c r="B62" s="2">
        <v>1.399</v>
      </c>
      <c r="C62" s="2">
        <v>1.022</v>
      </c>
      <c r="D62" s="1">
        <f t="shared" si="0"/>
        <v>1.3688845401174168</v>
      </c>
      <c r="E62" s="1">
        <f t="shared" si="1"/>
        <v>4.4917800610643077</v>
      </c>
      <c r="F62" s="1">
        <f t="shared" si="4"/>
        <v>0.8681887378570714</v>
      </c>
      <c r="G62" s="1">
        <f t="shared" si="3"/>
        <v>5.1737368445382694</v>
      </c>
    </row>
    <row r="63" spans="1:7" x14ac:dyDescent="0.25">
      <c r="A63" s="2" t="s">
        <v>71</v>
      </c>
      <c r="B63" s="2">
        <v>2.464</v>
      </c>
      <c r="C63" s="2">
        <v>0.90500000000000003</v>
      </c>
      <c r="D63" s="1">
        <f t="shared" si="0"/>
        <v>2.7226519337016573</v>
      </c>
      <c r="E63" s="1">
        <f t="shared" si="1"/>
        <v>7.0055002900929519</v>
      </c>
      <c r="F63" s="1">
        <f t="shared" si="4"/>
        <v>1.3909441201825907</v>
      </c>
      <c r="G63" s="1">
        <f t="shared" si="3"/>
        <v>5.0365073538492204</v>
      </c>
    </row>
    <row r="64" spans="1:7" x14ac:dyDescent="0.25">
      <c r="A64" s="2" t="s">
        <v>71</v>
      </c>
      <c r="B64" s="2">
        <v>1.3129999999999999</v>
      </c>
      <c r="C64" s="2">
        <v>1.1020000000000001</v>
      </c>
      <c r="D64" s="1">
        <f t="shared" si="0"/>
        <v>1.1914700544464609</v>
      </c>
      <c r="E64" s="1">
        <f t="shared" si="1"/>
        <v>4.5456520918880656</v>
      </c>
      <c r="F64" s="1">
        <f t="shared" si="4"/>
        <v>0.90196804475275816</v>
      </c>
      <c r="G64" s="1">
        <f t="shared" si="3"/>
        <v>5.0397041428824583</v>
      </c>
    </row>
    <row r="65" spans="1:7" x14ac:dyDescent="0.25">
      <c r="A65" s="2" t="s">
        <v>71</v>
      </c>
      <c r="B65" s="2">
        <v>1.33</v>
      </c>
      <c r="C65" s="2">
        <v>0.74099999999999999</v>
      </c>
      <c r="D65" s="1">
        <f t="shared" si="0"/>
        <v>1.7948717948717949</v>
      </c>
      <c r="E65" s="1">
        <f t="shared" si="1"/>
        <v>3.096133807892349</v>
      </c>
      <c r="F65" s="1">
        <f t="shared" si="4"/>
        <v>0.46704072729981844</v>
      </c>
      <c r="G65" s="1">
        <f t="shared" si="3"/>
        <v>6.6292587068210329</v>
      </c>
    </row>
    <row r="66" spans="1:7" x14ac:dyDescent="0.25">
      <c r="A66" s="2" t="s">
        <v>71</v>
      </c>
      <c r="B66" s="2">
        <v>2.5259999999999998</v>
      </c>
      <c r="C66" s="2">
        <v>0.876</v>
      </c>
      <c r="D66" s="1">
        <f t="shared" ref="D66:D129" si="5">B66/C66</f>
        <v>2.8835616438356162</v>
      </c>
      <c r="E66" s="1">
        <f t="shared" ref="E66:E129" si="6">((4*PI()*(C66/2)^2)+((PI()*C66)*(B66-C66)))</f>
        <v>6.9516408256398075</v>
      </c>
      <c r="F66" s="1">
        <f t="shared" si="4"/>
        <v>1.346422196112816</v>
      </c>
      <c r="G66" s="1">
        <f t="shared" si="3"/>
        <v>5.1630468108068337</v>
      </c>
    </row>
    <row r="67" spans="1:7" x14ac:dyDescent="0.25">
      <c r="A67" s="2" t="s">
        <v>71</v>
      </c>
      <c r="B67" s="2">
        <v>1.5229999999999999</v>
      </c>
      <c r="C67" s="2">
        <v>1.117</v>
      </c>
      <c r="D67" s="1">
        <f t="shared" si="5"/>
        <v>1.3634735899731423</v>
      </c>
      <c r="E67" s="1">
        <f t="shared" si="6"/>
        <v>5.3444491479530738</v>
      </c>
      <c r="F67" s="1">
        <f t="shared" si="4"/>
        <v>1.1275758348876059</v>
      </c>
      <c r="G67" s="1">
        <f t="shared" si="3"/>
        <v>4.7397691424327091</v>
      </c>
    </row>
    <row r="68" spans="1:7" x14ac:dyDescent="0.25">
      <c r="A68" s="2" t="s">
        <v>71</v>
      </c>
      <c r="B68" s="2">
        <v>2.5649999999999999</v>
      </c>
      <c r="C68" s="2">
        <v>1.089</v>
      </c>
      <c r="D68" s="1">
        <f t="shared" si="5"/>
        <v>2.3553719008264462</v>
      </c>
      <c r="E68" s="1">
        <f t="shared" si="6"/>
        <v>8.7753636353825648</v>
      </c>
      <c r="F68" s="1">
        <f t="shared" si="4"/>
        <v>2.0509872260864923</v>
      </c>
      <c r="G68" s="1">
        <f t="shared" si="3"/>
        <v>4.2786047244803749</v>
      </c>
    </row>
    <row r="69" spans="1:7" x14ac:dyDescent="0.25">
      <c r="A69" s="2" t="s">
        <v>71</v>
      </c>
      <c r="B69" s="2">
        <v>1.351</v>
      </c>
      <c r="C69" s="2">
        <v>0.96499999999999997</v>
      </c>
      <c r="D69" s="1">
        <f t="shared" si="5"/>
        <v>1.4000000000000001</v>
      </c>
      <c r="E69" s="1">
        <f t="shared" si="6"/>
        <v>4.0957414663748173</v>
      </c>
      <c r="F69" s="1">
        <f t="shared" si="4"/>
        <v>0.75283628858127583</v>
      </c>
      <c r="G69" s="1">
        <f t="shared" ref="G69:G132" si="7">E69/F69</f>
        <v>5.4404145077720214</v>
      </c>
    </row>
    <row r="70" spans="1:7" x14ac:dyDescent="0.25">
      <c r="A70" s="2" t="s">
        <v>71</v>
      </c>
      <c r="B70" s="2">
        <v>1.224</v>
      </c>
      <c r="C70" s="2">
        <v>1.0920000000000001</v>
      </c>
      <c r="D70" s="1">
        <f t="shared" si="5"/>
        <v>1.1208791208791207</v>
      </c>
      <c r="E70" s="1">
        <f t="shared" si="6"/>
        <v>4.1990778735293466</v>
      </c>
      <c r="F70" s="1">
        <f t="shared" ref="F70:F133" si="8">(((4/3)*PI()*(C70/2)^3)+(PI()*((C70/2)^2)*(B70-C70)))</f>
        <v>0.80544077054511432</v>
      </c>
      <c r="G70" s="1">
        <f t="shared" si="7"/>
        <v>5.2133912599028882</v>
      </c>
    </row>
    <row r="71" spans="1:7" x14ac:dyDescent="0.25">
      <c r="A71" s="2" t="s">
        <v>71</v>
      </c>
      <c r="B71" s="2">
        <v>1.9810000000000001</v>
      </c>
      <c r="C71" s="2">
        <v>1.0840000000000001</v>
      </c>
      <c r="D71" s="1">
        <f t="shared" si="5"/>
        <v>1.8274907749077491</v>
      </c>
      <c r="E71" s="1">
        <f t="shared" si="6"/>
        <v>6.746268630689336</v>
      </c>
      <c r="F71" s="1">
        <f t="shared" si="8"/>
        <v>1.4947690264069966</v>
      </c>
      <c r="G71" s="1">
        <f t="shared" si="7"/>
        <v>4.5132515535898303</v>
      </c>
    </row>
    <row r="72" spans="1:7" x14ac:dyDescent="0.25">
      <c r="A72" s="2" t="s">
        <v>71</v>
      </c>
      <c r="B72" s="2">
        <v>1.8260000000000001</v>
      </c>
      <c r="C72" s="2">
        <v>1.032</v>
      </c>
      <c r="D72" s="1">
        <f t="shared" si="5"/>
        <v>1.7693798449612403</v>
      </c>
      <c r="E72" s="1">
        <f t="shared" si="6"/>
        <v>5.9201177273895205</v>
      </c>
      <c r="F72" s="1">
        <f t="shared" si="8"/>
        <v>1.2396454182769703</v>
      </c>
      <c r="G72" s="1">
        <f t="shared" si="7"/>
        <v>4.7756541024594874</v>
      </c>
    </row>
    <row r="73" spans="1:7" x14ac:dyDescent="0.25">
      <c r="A73" s="2" t="s">
        <v>71</v>
      </c>
      <c r="B73" s="2">
        <v>1.3380000000000001</v>
      </c>
      <c r="C73" s="2">
        <v>1.0669999999999999</v>
      </c>
      <c r="D73" s="1">
        <f t="shared" si="5"/>
        <v>1.2539831302717901</v>
      </c>
      <c r="E73" s="1">
        <f t="shared" si="6"/>
        <v>4.4850821855268537</v>
      </c>
      <c r="F73" s="1">
        <f t="shared" si="8"/>
        <v>0.87837021631774592</v>
      </c>
      <c r="G73" s="1">
        <f t="shared" si="7"/>
        <v>5.1061410123045405</v>
      </c>
    </row>
    <row r="74" spans="1:7" x14ac:dyDescent="0.25">
      <c r="A74" s="2" t="s">
        <v>71</v>
      </c>
      <c r="B74" s="2">
        <v>1.9359999999999999</v>
      </c>
      <c r="C74" s="2">
        <f>(0.717+1.143)/2</f>
        <v>0.92999999999999994</v>
      </c>
      <c r="D74" s="1">
        <f t="shared" si="5"/>
        <v>2.0817204301075272</v>
      </c>
      <c r="E74" s="1">
        <f t="shared" si="6"/>
        <v>5.65637474093535</v>
      </c>
      <c r="F74" s="1">
        <f t="shared" si="8"/>
        <v>1.1045269570955085</v>
      </c>
      <c r="G74" s="1">
        <f t="shared" si="7"/>
        <v>5.1210834688992044</v>
      </c>
    </row>
    <row r="75" spans="1:7" x14ac:dyDescent="0.25">
      <c r="A75" s="2" t="s">
        <v>71</v>
      </c>
      <c r="B75" s="2">
        <v>1.5289999999999999</v>
      </c>
      <c r="C75" s="2">
        <v>0.72299999999999998</v>
      </c>
      <c r="D75" s="1">
        <f t="shared" si="5"/>
        <v>2.1147994467496543</v>
      </c>
      <c r="E75" s="1">
        <f t="shared" si="6"/>
        <v>3.4729270059859476</v>
      </c>
      <c r="F75" s="1">
        <f t="shared" si="8"/>
        <v>0.52878891076230516</v>
      </c>
      <c r="G75" s="1">
        <f t="shared" si="7"/>
        <v>6.5677001451852606</v>
      </c>
    </row>
    <row r="76" spans="1:7" x14ac:dyDescent="0.25">
      <c r="A76" s="2" t="s">
        <v>71</v>
      </c>
      <c r="B76" s="2">
        <v>1.633</v>
      </c>
      <c r="C76" s="2">
        <v>1.0940000000000001</v>
      </c>
      <c r="D76" s="1">
        <f t="shared" si="5"/>
        <v>1.4926873857404022</v>
      </c>
      <c r="E76" s="1">
        <f t="shared" si="6"/>
        <v>5.6124615588234734</v>
      </c>
      <c r="F76" s="1">
        <f t="shared" si="8"/>
        <v>1.1922241966252147</v>
      </c>
      <c r="G76" s="1">
        <f t="shared" si="7"/>
        <v>4.7075554872233445</v>
      </c>
    </row>
    <row r="77" spans="1:7" x14ac:dyDescent="0.25">
      <c r="A77" s="2" t="s">
        <v>71</v>
      </c>
      <c r="B77" s="2">
        <v>1.8939999999999999</v>
      </c>
      <c r="C77" s="2">
        <v>0.99</v>
      </c>
      <c r="D77" s="1">
        <f t="shared" si="5"/>
        <v>1.913131313131313</v>
      </c>
      <c r="E77" s="1">
        <f t="shared" si="6"/>
        <v>5.8906747210400772</v>
      </c>
      <c r="F77" s="1">
        <f t="shared" si="8"/>
        <v>1.2039183092752921</v>
      </c>
      <c r="G77" s="1">
        <f t="shared" si="7"/>
        <v>4.8929189594151232</v>
      </c>
    </row>
    <row r="78" spans="1:7" x14ac:dyDescent="0.25">
      <c r="A78" s="2" t="s">
        <v>71</v>
      </c>
      <c r="B78" s="2">
        <v>1.0940000000000001</v>
      </c>
      <c r="C78" s="2">
        <v>1.056</v>
      </c>
      <c r="D78" s="1">
        <f t="shared" si="5"/>
        <v>1.0359848484848486</v>
      </c>
      <c r="E78" s="1">
        <f t="shared" si="6"/>
        <v>3.6293688953567589</v>
      </c>
      <c r="F78" s="1">
        <f t="shared" si="8"/>
        <v>0.64986271862307576</v>
      </c>
      <c r="G78" s="1">
        <f t="shared" si="7"/>
        <v>5.5848239810503957</v>
      </c>
    </row>
    <row r="79" spans="1:7" x14ac:dyDescent="0.25">
      <c r="A79" s="2" t="s">
        <v>71</v>
      </c>
      <c r="B79" s="2">
        <v>0.97299999999999998</v>
      </c>
      <c r="C79" s="2">
        <f>(0.99+0.504)/2</f>
        <v>0.747</v>
      </c>
      <c r="D79" s="1">
        <f t="shared" si="5"/>
        <v>1.3025435073627845</v>
      </c>
      <c r="E79" s="1">
        <f t="shared" si="6"/>
        <v>2.2834069300013229</v>
      </c>
      <c r="F79" s="1">
        <f t="shared" si="8"/>
        <v>0.31729969248169454</v>
      </c>
      <c r="G79" s="1">
        <f t="shared" si="7"/>
        <v>7.1963729688551643</v>
      </c>
    </row>
    <row r="80" spans="1:7" x14ac:dyDescent="0.25">
      <c r="A80" s="2" t="s">
        <v>71</v>
      </c>
      <c r="B80" s="2">
        <v>0.97499999999999998</v>
      </c>
      <c r="C80" s="2">
        <v>0.81899999999999995</v>
      </c>
      <c r="D80" s="1">
        <f t="shared" si="5"/>
        <v>1.1904761904761905</v>
      </c>
      <c r="E80" s="1">
        <f t="shared" si="6"/>
        <v>2.5086402737077895</v>
      </c>
      <c r="F80" s="1">
        <f t="shared" si="8"/>
        <v>0.36982374915000227</v>
      </c>
      <c r="G80" s="1">
        <f t="shared" si="7"/>
        <v>6.7833401166734513</v>
      </c>
    </row>
    <row r="81" spans="1:7" x14ac:dyDescent="0.25">
      <c r="A81" s="2" t="s">
        <v>71</v>
      </c>
      <c r="B81" s="2">
        <v>1.337</v>
      </c>
      <c r="C81" s="2">
        <v>1.125</v>
      </c>
      <c r="D81" s="1">
        <f t="shared" si="5"/>
        <v>1.1884444444444444</v>
      </c>
      <c r="E81" s="1">
        <f t="shared" si="6"/>
        <v>4.725348050080747</v>
      </c>
      <c r="F81" s="1">
        <f t="shared" si="8"/>
        <v>0.95624680762899938</v>
      </c>
      <c r="G81" s="1">
        <f t="shared" si="7"/>
        <v>4.9415569415569411</v>
      </c>
    </row>
    <row r="82" spans="1:7" x14ac:dyDescent="0.25">
      <c r="A82" s="2" t="s">
        <v>71</v>
      </c>
      <c r="B82" s="2">
        <v>1.032</v>
      </c>
      <c r="C82" s="2">
        <v>0.90600000000000003</v>
      </c>
      <c r="D82" s="1">
        <f t="shared" si="5"/>
        <v>1.1390728476821192</v>
      </c>
      <c r="E82" s="1">
        <f t="shared" si="6"/>
        <v>2.9373639983652282</v>
      </c>
      <c r="F82" s="1">
        <f t="shared" si="8"/>
        <v>0.47061865340087072</v>
      </c>
      <c r="G82" s="1">
        <f t="shared" si="7"/>
        <v>6.2414950557924351</v>
      </c>
    </row>
    <row r="83" spans="1:7" x14ac:dyDescent="0.25">
      <c r="A83" s="2" t="s">
        <v>71</v>
      </c>
      <c r="B83" s="2">
        <v>1.0369999999999999</v>
      </c>
      <c r="C83" s="2">
        <v>0.85599999999999998</v>
      </c>
      <c r="D83" s="1">
        <f t="shared" si="5"/>
        <v>1.2114485981308412</v>
      </c>
      <c r="E83" s="1">
        <f t="shared" si="6"/>
        <v>2.7887038339973587</v>
      </c>
      <c r="F83" s="1">
        <f t="shared" si="8"/>
        <v>0.43257628067248638</v>
      </c>
      <c r="G83" s="1">
        <f t="shared" si="7"/>
        <v>6.4467331164390673</v>
      </c>
    </row>
    <row r="84" spans="1:7" x14ac:dyDescent="0.25">
      <c r="A84" s="2" t="s">
        <v>71</v>
      </c>
      <c r="B84" s="2">
        <v>0.94</v>
      </c>
      <c r="C84" s="2">
        <v>0.85799999999999998</v>
      </c>
      <c r="D84" s="1">
        <f t="shared" si="5"/>
        <v>1.0955710955710956</v>
      </c>
      <c r="E84" s="1">
        <f t="shared" si="6"/>
        <v>2.5337573069732398</v>
      </c>
      <c r="F84" s="1">
        <f t="shared" si="8"/>
        <v>0.37813093222779459</v>
      </c>
      <c r="G84" s="1">
        <f t="shared" si="7"/>
        <v>6.7007406456947756</v>
      </c>
    </row>
    <row r="85" spans="1:7" x14ac:dyDescent="0.25">
      <c r="A85" s="2" t="s">
        <v>71</v>
      </c>
      <c r="B85" s="2">
        <v>1.167</v>
      </c>
      <c r="C85" s="2">
        <f>(0.976+0.609)/2</f>
        <v>0.79249999999999998</v>
      </c>
      <c r="D85" s="1">
        <f t="shared" si="5"/>
        <v>1.4725552050473187</v>
      </c>
      <c r="E85" s="1">
        <f t="shared" si="6"/>
        <v>2.9054941116908863</v>
      </c>
      <c r="F85" s="1">
        <f t="shared" si="8"/>
        <v>0.44534441303916394</v>
      </c>
      <c r="G85" s="1">
        <f t="shared" si="7"/>
        <v>6.5241508069292315</v>
      </c>
    </row>
    <row r="86" spans="1:7" x14ac:dyDescent="0.25">
      <c r="A86" s="2" t="s">
        <v>71</v>
      </c>
      <c r="B86" s="2">
        <v>1.083</v>
      </c>
      <c r="C86" s="2">
        <v>0.96099999999999997</v>
      </c>
      <c r="D86" s="1">
        <f t="shared" si="5"/>
        <v>1.1269510926118627</v>
      </c>
      <c r="E86" s="1">
        <f t="shared" si="6"/>
        <v>3.2696533949280733</v>
      </c>
      <c r="F86" s="1">
        <f t="shared" si="8"/>
        <v>0.55318630777617805</v>
      </c>
      <c r="G86" s="1">
        <f t="shared" si="7"/>
        <v>5.9105826535587198</v>
      </c>
    </row>
    <row r="87" spans="1:7" x14ac:dyDescent="0.25">
      <c r="A87" s="2" t="s">
        <v>71</v>
      </c>
      <c r="B87" s="2">
        <v>1.357</v>
      </c>
      <c r="C87" s="2">
        <v>0.95699999999999996</v>
      </c>
      <c r="D87" s="1">
        <f t="shared" si="5"/>
        <v>1.4179728317659352</v>
      </c>
      <c r="E87" s="1">
        <f t="shared" si="6"/>
        <v>4.0798261579917305</v>
      </c>
      <c r="F87" s="1">
        <f t="shared" si="8"/>
        <v>0.74663975520626624</v>
      </c>
      <c r="G87" s="1">
        <f t="shared" si="7"/>
        <v>5.4642498333947414</v>
      </c>
    </row>
    <row r="88" spans="1:7" x14ac:dyDescent="0.25">
      <c r="A88" s="2" t="s">
        <v>71</v>
      </c>
      <c r="B88" s="2">
        <v>1.0269999999999999</v>
      </c>
      <c r="C88" s="2">
        <v>0.94599999999999995</v>
      </c>
      <c r="D88" s="1">
        <f t="shared" si="5"/>
        <v>1.0856236786469344</v>
      </c>
      <c r="E88" s="1">
        <f t="shared" si="6"/>
        <v>3.0521892098539345</v>
      </c>
      <c r="F88" s="1">
        <f t="shared" si="8"/>
        <v>0.50020586408910173</v>
      </c>
      <c r="G88" s="1">
        <f t="shared" si="7"/>
        <v>6.1018661094909667</v>
      </c>
    </row>
    <row r="89" spans="1:7" x14ac:dyDescent="0.25">
      <c r="A89" s="2" t="s">
        <v>71</v>
      </c>
      <c r="B89" s="2">
        <v>1.8740000000000001</v>
      </c>
      <c r="C89" s="2">
        <v>1.0620000000000001</v>
      </c>
      <c r="D89" s="1">
        <f t="shared" si="5"/>
        <v>1.7645951035781544</v>
      </c>
      <c r="E89" s="1">
        <f t="shared" si="6"/>
        <v>6.2523600000625636</v>
      </c>
      <c r="F89" s="1">
        <f t="shared" si="8"/>
        <v>1.3464260414222242</v>
      </c>
      <c r="G89" s="1">
        <f t="shared" si="7"/>
        <v>4.6436713252056698</v>
      </c>
    </row>
    <row r="90" spans="1:7" x14ac:dyDescent="0.25">
      <c r="A90" s="2" t="s">
        <v>71</v>
      </c>
      <c r="B90" s="2">
        <v>1.226</v>
      </c>
      <c r="C90" s="2">
        <v>1.0509999999999999</v>
      </c>
      <c r="D90" s="1">
        <f t="shared" si="5"/>
        <v>1.1665080875356804</v>
      </c>
      <c r="E90" s="1">
        <f t="shared" si="6"/>
        <v>4.048023815559441</v>
      </c>
      <c r="F90" s="1">
        <f t="shared" si="8"/>
        <v>0.75968601483223619</v>
      </c>
      <c r="G90" s="1">
        <f t="shared" si="7"/>
        <v>5.328548553646046</v>
      </c>
    </row>
    <row r="91" spans="1:7" x14ac:dyDescent="0.25">
      <c r="A91" s="2" t="s">
        <v>71</v>
      </c>
      <c r="B91" s="2">
        <v>1.34</v>
      </c>
      <c r="C91" s="2">
        <v>1.01</v>
      </c>
      <c r="D91" s="1">
        <f t="shared" si="5"/>
        <v>1.3267326732673268</v>
      </c>
      <c r="E91" s="1">
        <f t="shared" si="6"/>
        <v>4.2518314973684266</v>
      </c>
      <c r="F91" s="1">
        <f t="shared" si="8"/>
        <v>0.803855282036676</v>
      </c>
      <c r="G91" s="1">
        <f t="shared" si="7"/>
        <v>5.2892996940890118</v>
      </c>
    </row>
    <row r="92" spans="1:7" x14ac:dyDescent="0.25">
      <c r="A92" s="2" t="s">
        <v>71</v>
      </c>
      <c r="B92" s="2">
        <v>1.8089999999999999</v>
      </c>
      <c r="C92" s="2">
        <v>1.1040000000000001</v>
      </c>
      <c r="D92" s="1">
        <f t="shared" si="5"/>
        <v>1.638586956521739</v>
      </c>
      <c r="E92" s="1">
        <f t="shared" si="6"/>
        <v>6.2741877858197048</v>
      </c>
      <c r="F92" s="1">
        <f t="shared" si="8"/>
        <v>1.3794056768518903</v>
      </c>
      <c r="G92" s="1">
        <f t="shared" si="7"/>
        <v>4.5484717738285614</v>
      </c>
    </row>
    <row r="93" spans="1:7" x14ac:dyDescent="0.25">
      <c r="A93" s="2" t="s">
        <v>71</v>
      </c>
      <c r="B93" s="2">
        <v>1.76</v>
      </c>
      <c r="C93" s="2">
        <v>1.032</v>
      </c>
      <c r="D93" s="1">
        <f t="shared" si="5"/>
        <v>1.7054263565891472</v>
      </c>
      <c r="E93" s="1">
        <f t="shared" si="6"/>
        <v>5.706137568568213</v>
      </c>
      <c r="F93" s="1">
        <f t="shared" si="8"/>
        <v>1.1844385373010726</v>
      </c>
      <c r="G93" s="1">
        <f t="shared" si="7"/>
        <v>4.817588577935445</v>
      </c>
    </row>
    <row r="94" spans="1:7" x14ac:dyDescent="0.25">
      <c r="A94" s="2" t="s">
        <v>71</v>
      </c>
      <c r="B94" s="2">
        <v>0.98799999999999999</v>
      </c>
      <c r="C94" s="2">
        <v>0.95</v>
      </c>
      <c r="D94" s="1">
        <f t="shared" si="5"/>
        <v>1.04</v>
      </c>
      <c r="E94" s="1">
        <f t="shared" si="6"/>
        <v>2.9486988646593799</v>
      </c>
      <c r="F94" s="1">
        <f t="shared" si="8"/>
        <v>0.47585573024230687</v>
      </c>
      <c r="G94" s="1">
        <f t="shared" si="7"/>
        <v>6.1966236345580947</v>
      </c>
    </row>
    <row r="95" spans="1:7" x14ac:dyDescent="0.25">
      <c r="A95" s="2" t="s">
        <v>71</v>
      </c>
      <c r="B95" s="2">
        <v>2.407</v>
      </c>
      <c r="C95" s="2">
        <v>1.034</v>
      </c>
      <c r="D95" s="1">
        <f t="shared" si="5"/>
        <v>2.3278529980657638</v>
      </c>
      <c r="E95" s="1">
        <f t="shared" si="6"/>
        <v>7.8189151767751142</v>
      </c>
      <c r="F95" s="1">
        <f t="shared" si="8"/>
        <v>1.7317684378016787</v>
      </c>
      <c r="G95" s="1">
        <f t="shared" si="7"/>
        <v>4.5149888438320946</v>
      </c>
    </row>
    <row r="96" spans="1:7" x14ac:dyDescent="0.25">
      <c r="A96" s="2" t="s">
        <v>71</v>
      </c>
      <c r="B96" s="2">
        <v>1.23</v>
      </c>
      <c r="C96" s="2">
        <v>0.93799999999999994</v>
      </c>
      <c r="D96" s="1">
        <f t="shared" si="5"/>
        <v>1.3113006396588487</v>
      </c>
      <c r="E96" s="1">
        <f t="shared" si="6"/>
        <v>3.6245811081526877</v>
      </c>
      <c r="F96" s="1">
        <f t="shared" si="8"/>
        <v>0.63390289177769321</v>
      </c>
      <c r="G96" s="1">
        <f t="shared" si="7"/>
        <v>5.7178806961868407</v>
      </c>
    </row>
    <row r="97" spans="1:7" x14ac:dyDescent="0.25">
      <c r="A97" s="2" t="s">
        <v>71</v>
      </c>
      <c r="B97" s="2">
        <v>1.0669999999999999</v>
      </c>
      <c r="C97" s="2">
        <v>0.96499999999999997</v>
      </c>
      <c r="D97" s="1">
        <f t="shared" si="5"/>
        <v>1.105699481865285</v>
      </c>
      <c r="E97" s="1">
        <f t="shared" si="6"/>
        <v>3.2347565837319983</v>
      </c>
      <c r="F97" s="1">
        <f t="shared" si="8"/>
        <v>0.54512368564369584</v>
      </c>
      <c r="G97" s="1">
        <f t="shared" si="7"/>
        <v>5.9339864858602063</v>
      </c>
    </row>
    <row r="98" spans="1:7" x14ac:dyDescent="0.25">
      <c r="A98" s="2" t="s">
        <v>71</v>
      </c>
      <c r="B98" s="2">
        <v>1.704</v>
      </c>
      <c r="C98" s="2">
        <v>1.024</v>
      </c>
      <c r="D98" s="1">
        <f t="shared" si="5"/>
        <v>1.6640625</v>
      </c>
      <c r="E98" s="1">
        <f t="shared" si="6"/>
        <v>5.4817524548782153</v>
      </c>
      <c r="F98" s="1">
        <f t="shared" si="8"/>
        <v>1.1222236762712812</v>
      </c>
      <c r="G98" s="1">
        <f t="shared" si="7"/>
        <v>4.884723581213307</v>
      </c>
    </row>
    <row r="99" spans="1:7" x14ac:dyDescent="0.25">
      <c r="A99" s="2" t="s">
        <v>71</v>
      </c>
      <c r="B99" s="2">
        <v>1.4350000000000001</v>
      </c>
      <c r="C99" s="2">
        <v>1.0489999999999999</v>
      </c>
      <c r="D99" s="1">
        <f t="shared" si="5"/>
        <v>1.3679694947569114</v>
      </c>
      <c r="E99" s="1">
        <f t="shared" si="6"/>
        <v>4.7290865453385198</v>
      </c>
      <c r="F99" s="1">
        <f t="shared" si="8"/>
        <v>0.9380025072829099</v>
      </c>
      <c r="G99" s="1">
        <f t="shared" si="7"/>
        <v>5.0416566145832116</v>
      </c>
    </row>
    <row r="100" spans="1:7" x14ac:dyDescent="0.25">
      <c r="A100" s="2" t="s">
        <v>71</v>
      </c>
      <c r="B100" s="2">
        <v>1.204</v>
      </c>
      <c r="C100" s="2">
        <v>0.98299999999999998</v>
      </c>
      <c r="D100" s="1">
        <f t="shared" si="5"/>
        <v>1.224821973550356</v>
      </c>
      <c r="E100" s="1">
        <f t="shared" si="6"/>
        <v>3.7181754364884347</v>
      </c>
      <c r="F100" s="1">
        <f t="shared" si="8"/>
        <v>0.66506830064681033</v>
      </c>
      <c r="G100" s="1">
        <f t="shared" si="7"/>
        <v>5.5906670531016642</v>
      </c>
    </row>
    <row r="101" spans="1:7" x14ac:dyDescent="0.25">
      <c r="A101" s="2" t="s">
        <v>71</v>
      </c>
      <c r="B101" s="2">
        <v>1.46</v>
      </c>
      <c r="C101" s="2">
        <v>0.96099999999999997</v>
      </c>
      <c r="D101" s="1">
        <f t="shared" si="5"/>
        <v>1.5192507804370448</v>
      </c>
      <c r="E101" s="1">
        <f t="shared" si="6"/>
        <v>4.4078429885456947</v>
      </c>
      <c r="F101" s="1">
        <f t="shared" si="8"/>
        <v>0.82663635764281151</v>
      </c>
      <c r="G101" s="1">
        <f t="shared" si="7"/>
        <v>5.332263634175062</v>
      </c>
    </row>
    <row r="102" spans="1:7" x14ac:dyDescent="0.25">
      <c r="A102" s="2" t="s">
        <v>71</v>
      </c>
      <c r="B102" s="2">
        <v>1.2749999999999999</v>
      </c>
      <c r="C102" s="2">
        <v>1.0509999999999999</v>
      </c>
      <c r="D102" s="1">
        <f t="shared" si="5"/>
        <v>1.2131303520456709</v>
      </c>
      <c r="E102" s="1">
        <f t="shared" si="6"/>
        <v>4.2098126956266624</v>
      </c>
      <c r="F102" s="1">
        <f t="shared" si="8"/>
        <v>0.80219604306989845</v>
      </c>
      <c r="G102" s="1">
        <f t="shared" si="7"/>
        <v>5.247860210723883</v>
      </c>
    </row>
    <row r="103" spans="1:7" x14ac:dyDescent="0.25">
      <c r="A103" s="2" t="s">
        <v>71</v>
      </c>
      <c r="B103" s="2">
        <v>1.256</v>
      </c>
      <c r="C103" s="2">
        <v>1.0149999999999999</v>
      </c>
      <c r="D103" s="1">
        <f t="shared" si="5"/>
        <v>1.2374384236453204</v>
      </c>
      <c r="E103" s="1">
        <f t="shared" si="6"/>
        <v>4.0050279785024117</v>
      </c>
      <c r="F103" s="1">
        <f t="shared" si="8"/>
        <v>0.74251789113517741</v>
      </c>
      <c r="G103" s="1">
        <f t="shared" si="7"/>
        <v>5.3938471063363043</v>
      </c>
    </row>
    <row r="104" spans="1:7" x14ac:dyDescent="0.25">
      <c r="A104" s="2" t="s">
        <v>71</v>
      </c>
      <c r="B104" s="2">
        <v>0.90800000000000003</v>
      </c>
      <c r="C104" s="2">
        <v>0.86099999999999999</v>
      </c>
      <c r="D104" s="1">
        <f t="shared" si="5"/>
        <v>1.0545876887340302</v>
      </c>
      <c r="E104" s="1">
        <f t="shared" si="6"/>
        <v>2.4560594374646572</v>
      </c>
      <c r="F104" s="1">
        <f t="shared" si="8"/>
        <v>0.361566166322423</v>
      </c>
      <c r="G104" s="1">
        <f t="shared" si="7"/>
        <v>6.7928353541644455</v>
      </c>
    </row>
    <row r="105" spans="1:7" x14ac:dyDescent="0.25">
      <c r="A105" s="2" t="s">
        <v>71</v>
      </c>
      <c r="B105" s="2">
        <v>1.71</v>
      </c>
      <c r="C105" s="2">
        <v>0.97799999999999998</v>
      </c>
      <c r="D105" s="1">
        <f t="shared" si="5"/>
        <v>1.7484662576687116</v>
      </c>
      <c r="E105" s="1">
        <f t="shared" si="6"/>
        <v>5.253936722010498</v>
      </c>
      <c r="F105" s="1">
        <f t="shared" si="8"/>
        <v>1.0396895552559582</v>
      </c>
      <c r="G105" s="1">
        <f t="shared" si="7"/>
        <v>5.0533706869037909</v>
      </c>
    </row>
    <row r="106" spans="1:7" x14ac:dyDescent="0.25">
      <c r="A106" s="2" t="s">
        <v>71</v>
      </c>
      <c r="B106" s="2">
        <v>0.98299999999999998</v>
      </c>
      <c r="C106" s="2">
        <v>0.97799999999999998</v>
      </c>
      <c r="D106" s="1">
        <f t="shared" si="5"/>
        <v>1.0051124744376279</v>
      </c>
      <c r="E106" s="1">
        <f t="shared" si="6"/>
        <v>3.0202454957522336</v>
      </c>
      <c r="F106" s="1">
        <f t="shared" si="8"/>
        <v>0.49355205043581252</v>
      </c>
      <c r="G106" s="1">
        <f t="shared" si="7"/>
        <v>6.1194062370631821</v>
      </c>
    </row>
    <row r="107" spans="1:7" x14ac:dyDescent="0.25">
      <c r="A107" s="2" t="s">
        <v>71</v>
      </c>
      <c r="B107" s="2">
        <v>1.1200000000000001</v>
      </c>
      <c r="C107" s="2">
        <v>1.0629999999999999</v>
      </c>
      <c r="D107" s="1">
        <f t="shared" si="5"/>
        <v>1.0536218250235185</v>
      </c>
      <c r="E107" s="1">
        <f t="shared" si="6"/>
        <v>3.7402545496578639</v>
      </c>
      <c r="F107" s="1">
        <f t="shared" si="8"/>
        <v>0.6795104670163431</v>
      </c>
      <c r="G107" s="1">
        <f t="shared" si="7"/>
        <v>5.5043369178416288</v>
      </c>
    </row>
    <row r="108" spans="1:7" x14ac:dyDescent="0.25">
      <c r="A108" s="2" t="s">
        <v>71</v>
      </c>
      <c r="B108" s="2">
        <v>1.101</v>
      </c>
      <c r="C108" s="2">
        <v>0.85899999999999999</v>
      </c>
      <c r="D108" s="1">
        <f t="shared" si="5"/>
        <v>1.2817229336437719</v>
      </c>
      <c r="E108" s="1">
        <f t="shared" si="6"/>
        <v>2.971189526466429</v>
      </c>
      <c r="F108" s="1">
        <f t="shared" si="8"/>
        <v>0.47212408470371747</v>
      </c>
      <c r="G108" s="1">
        <f t="shared" si="7"/>
        <v>6.2932386267288303</v>
      </c>
    </row>
    <row r="109" spans="1:7" x14ac:dyDescent="0.25">
      <c r="A109" s="2" t="s">
        <v>71</v>
      </c>
      <c r="B109" s="2">
        <v>1.34</v>
      </c>
      <c r="C109" s="2">
        <f>(1.028+0.714)/2</f>
        <v>0.871</v>
      </c>
      <c r="D109" s="1">
        <f t="shared" si="5"/>
        <v>1.5384615384615385</v>
      </c>
      <c r="E109" s="1">
        <f t="shared" si="6"/>
        <v>3.6666784497107914</v>
      </c>
      <c r="F109" s="1">
        <f t="shared" si="8"/>
        <v>0.62542839873254441</v>
      </c>
      <c r="G109" s="1">
        <f t="shared" si="7"/>
        <v>5.8626670249407633</v>
      </c>
    </row>
    <row r="110" spans="1:7" x14ac:dyDescent="0.25">
      <c r="A110" s="2" t="s">
        <v>71</v>
      </c>
      <c r="B110" s="2">
        <v>1.0449999999999999</v>
      </c>
      <c r="C110" s="2">
        <v>0.99299999999999999</v>
      </c>
      <c r="D110" s="1">
        <f t="shared" si="5"/>
        <v>1.0523665659617321</v>
      </c>
      <c r="E110" s="1">
        <f t="shared" si="6"/>
        <v>3.2599835727403241</v>
      </c>
      <c r="F110" s="1">
        <f t="shared" si="8"/>
        <v>0.55295092656460165</v>
      </c>
      <c r="G110" s="1">
        <f t="shared" si="7"/>
        <v>5.8956110137912177</v>
      </c>
    </row>
    <row r="111" spans="1:7" x14ac:dyDescent="0.25">
      <c r="A111" s="2" t="s">
        <v>71</v>
      </c>
      <c r="B111" s="2">
        <v>1.865</v>
      </c>
      <c r="C111" s="2">
        <v>1.0529999999999999</v>
      </c>
      <c r="D111" s="1">
        <f t="shared" si="5"/>
        <v>1.771130104463438</v>
      </c>
      <c r="E111" s="1">
        <f t="shared" si="6"/>
        <v>6.1696010247890474</v>
      </c>
      <c r="F111" s="1">
        <f t="shared" si="8"/>
        <v>1.3184768199680614</v>
      </c>
      <c r="G111" s="1">
        <f t="shared" si="7"/>
        <v>4.6793397740117255</v>
      </c>
    </row>
    <row r="112" spans="1:7" x14ac:dyDescent="0.25">
      <c r="A112" s="2" t="s">
        <v>71</v>
      </c>
      <c r="B112" s="2">
        <v>1.587</v>
      </c>
      <c r="C112" s="2">
        <v>0.98199999999999998</v>
      </c>
      <c r="D112" s="1">
        <f t="shared" si="5"/>
        <v>1.6160896130346232</v>
      </c>
      <c r="E112" s="1">
        <f t="shared" si="6"/>
        <v>4.8959648055045557</v>
      </c>
      <c r="F112" s="1">
        <f t="shared" si="8"/>
        <v>0.95404419670246177</v>
      </c>
      <c r="G112" s="1">
        <f t="shared" si="7"/>
        <v>5.131800835251517</v>
      </c>
    </row>
    <row r="113" spans="1:7" x14ac:dyDescent="0.25">
      <c r="A113" s="2" t="s">
        <v>71</v>
      </c>
      <c r="B113" s="2">
        <v>1.0569999999999999</v>
      </c>
      <c r="C113" s="2">
        <v>0.92500000000000004</v>
      </c>
      <c r="D113" s="1">
        <f t="shared" si="5"/>
        <v>1.1427027027027026</v>
      </c>
      <c r="E113" s="1">
        <f t="shared" si="6"/>
        <v>3.0716136772310807</v>
      </c>
      <c r="F113" s="1">
        <f t="shared" si="8"/>
        <v>0.50310871926296363</v>
      </c>
      <c r="G113" s="1">
        <f t="shared" si="7"/>
        <v>6.1052682245914669</v>
      </c>
    </row>
    <row r="114" spans="1:7" x14ac:dyDescent="0.25">
      <c r="A114" s="2" t="s">
        <v>71</v>
      </c>
      <c r="B114" s="2">
        <v>1.4039999999999999</v>
      </c>
      <c r="C114" s="2">
        <v>1.087</v>
      </c>
      <c r="D114" s="1">
        <f t="shared" si="5"/>
        <v>1.2916283348666053</v>
      </c>
      <c r="E114" s="1">
        <f t="shared" si="6"/>
        <v>4.7945353450907549</v>
      </c>
      <c r="F114" s="1">
        <f t="shared" si="8"/>
        <v>0.96666887763266596</v>
      </c>
      <c r="G114" s="1">
        <f t="shared" si="7"/>
        <v>4.9598528058877651</v>
      </c>
    </row>
    <row r="115" spans="1:7" x14ac:dyDescent="0.25">
      <c r="A115" s="2" t="s">
        <v>71</v>
      </c>
      <c r="B115" s="2">
        <v>1.0149999999999999</v>
      </c>
      <c r="C115" s="2">
        <v>0.996</v>
      </c>
      <c r="D115" s="1">
        <f t="shared" si="5"/>
        <v>1.0190763052208835</v>
      </c>
      <c r="E115" s="1">
        <f t="shared" si="6"/>
        <v>3.1759616772200654</v>
      </c>
      <c r="F115" s="1">
        <f t="shared" si="8"/>
        <v>0.53214411286678298</v>
      </c>
      <c r="G115" s="1">
        <f t="shared" si="7"/>
        <v>5.9682360481457319</v>
      </c>
    </row>
    <row r="116" spans="1:7" x14ac:dyDescent="0.25">
      <c r="A116" s="2" t="s">
        <v>71</v>
      </c>
      <c r="B116" s="2">
        <v>1.2110000000000001</v>
      </c>
      <c r="C116" s="2">
        <v>1.042</v>
      </c>
      <c r="D116" s="1">
        <f t="shared" si="5"/>
        <v>1.1621880998080614</v>
      </c>
      <c r="E116" s="1">
        <f t="shared" si="6"/>
        <v>3.9642563890441238</v>
      </c>
      <c r="F116" s="1">
        <f t="shared" si="8"/>
        <v>0.73649784013087571</v>
      </c>
      <c r="G116" s="1">
        <f t="shared" si="7"/>
        <v>5.3825770735996663</v>
      </c>
    </row>
    <row r="117" spans="1:7" x14ac:dyDescent="0.25">
      <c r="A117" s="2" t="s">
        <v>71</v>
      </c>
      <c r="B117" s="2">
        <v>1.0920000000000001</v>
      </c>
      <c r="C117" s="2">
        <v>0.997</v>
      </c>
      <c r="D117" s="1">
        <f t="shared" si="5"/>
        <v>1.0952858575727182</v>
      </c>
      <c r="E117" s="1">
        <f t="shared" si="6"/>
        <v>3.4203273201868942</v>
      </c>
      <c r="F117" s="1">
        <f t="shared" si="8"/>
        <v>0.59306632973273909</v>
      </c>
      <c r="G117" s="1">
        <f t="shared" si="7"/>
        <v>5.7671918783995695</v>
      </c>
    </row>
    <row r="118" spans="1:7" x14ac:dyDescent="0.25">
      <c r="A118" s="2" t="s">
        <v>71</v>
      </c>
      <c r="B118" s="2">
        <v>1.2330000000000001</v>
      </c>
      <c r="C118" s="2">
        <v>0.90700000000000003</v>
      </c>
      <c r="D118" s="1">
        <f t="shared" si="5"/>
        <v>1.3594266813671445</v>
      </c>
      <c r="E118" s="1">
        <f t="shared" si="6"/>
        <v>3.5133404538817272</v>
      </c>
      <c r="F118" s="1">
        <f t="shared" si="8"/>
        <v>0.60131026076944238</v>
      </c>
      <c r="G118" s="1">
        <f t="shared" si="7"/>
        <v>5.8428080861052045</v>
      </c>
    </row>
    <row r="119" spans="1:7" x14ac:dyDescent="0.25">
      <c r="A119" s="2" t="s">
        <v>71</v>
      </c>
      <c r="B119" s="2">
        <v>1.6859999999999999</v>
      </c>
      <c r="C119" s="2">
        <v>0.91100000000000003</v>
      </c>
      <c r="D119" s="1">
        <f t="shared" si="5"/>
        <v>1.8507135016465421</v>
      </c>
      <c r="E119" s="1">
        <f t="shared" si="6"/>
        <v>4.8253166699106282</v>
      </c>
      <c r="F119" s="1">
        <f t="shared" si="8"/>
        <v>0.90103034191571529</v>
      </c>
      <c r="G119" s="1">
        <f t="shared" si="7"/>
        <v>5.3553320520276122</v>
      </c>
    </row>
    <row r="120" spans="1:7" x14ac:dyDescent="0.25">
      <c r="A120" s="2" t="s">
        <v>71</v>
      </c>
      <c r="B120" s="2">
        <v>1.06</v>
      </c>
      <c r="C120" s="2">
        <v>1.06</v>
      </c>
      <c r="D120" s="1">
        <f t="shared" si="5"/>
        <v>1</v>
      </c>
      <c r="E120" s="1">
        <f t="shared" si="6"/>
        <v>3.5298935055734919</v>
      </c>
      <c r="F120" s="1">
        <f t="shared" si="8"/>
        <v>0.62361451931798362</v>
      </c>
      <c r="G120" s="1">
        <f t="shared" si="7"/>
        <v>5.6603773584905657</v>
      </c>
    </row>
    <row r="121" spans="1:7" x14ac:dyDescent="0.25">
      <c r="A121" s="2" t="s">
        <v>71</v>
      </c>
      <c r="B121" s="1">
        <v>1.0189999999999999</v>
      </c>
      <c r="C121" s="2">
        <v>1.0129999999999999</v>
      </c>
      <c r="D121" s="1">
        <f t="shared" si="5"/>
        <v>1.0059230009871669</v>
      </c>
      <c r="E121" s="1">
        <f t="shared" si="6"/>
        <v>3.2428995918901027</v>
      </c>
      <c r="F121" s="1">
        <f t="shared" si="8"/>
        <v>0.54912145025998316</v>
      </c>
      <c r="G121" s="1">
        <f t="shared" si="7"/>
        <v>5.9056144872045016</v>
      </c>
    </row>
    <row r="122" spans="1:7" x14ac:dyDescent="0.25">
      <c r="A122" s="2" t="s">
        <v>71</v>
      </c>
      <c r="B122" s="1">
        <v>1.639</v>
      </c>
      <c r="C122" s="2">
        <v>0.85699999999999998</v>
      </c>
      <c r="D122" s="1">
        <f t="shared" si="5"/>
        <v>1.9124854142357059</v>
      </c>
      <c r="E122" s="1">
        <f t="shared" si="6"/>
        <v>4.4127532978632562</v>
      </c>
      <c r="F122" s="1">
        <f t="shared" si="8"/>
        <v>0.78064989219297187</v>
      </c>
      <c r="G122" s="1">
        <f t="shared" si="7"/>
        <v>5.6526662489725297</v>
      </c>
    </row>
    <row r="123" spans="1:7" x14ac:dyDescent="0.25">
      <c r="A123" s="2" t="s">
        <v>71</v>
      </c>
      <c r="B123" s="1">
        <v>1.0169999999999999</v>
      </c>
      <c r="C123" s="2">
        <v>0.99399999999999999</v>
      </c>
      <c r="D123" s="1">
        <f t="shared" si="5"/>
        <v>1.0231388329979878</v>
      </c>
      <c r="E123" s="1">
        <f t="shared" si="6"/>
        <v>3.1758297303286147</v>
      </c>
      <c r="F123" s="1">
        <f t="shared" si="8"/>
        <v>0.53207847138268127</v>
      </c>
      <c r="G123" s="1">
        <f t="shared" si="7"/>
        <v>5.968724353901731</v>
      </c>
    </row>
    <row r="124" spans="1:7" x14ac:dyDescent="0.25">
      <c r="A124" s="2" t="s">
        <v>71</v>
      </c>
      <c r="B124" s="1">
        <v>0.89300000000000002</v>
      </c>
      <c r="C124" s="2">
        <v>0.875</v>
      </c>
      <c r="D124" s="1">
        <f t="shared" si="5"/>
        <v>1.0205714285714287</v>
      </c>
      <c r="E124" s="1">
        <f t="shared" si="6"/>
        <v>2.4547619596987245</v>
      </c>
      <c r="F124" s="1">
        <f t="shared" si="8"/>
        <v>0.36159404193583766</v>
      </c>
      <c r="G124" s="1">
        <f t="shared" si="7"/>
        <v>6.7887234716503011</v>
      </c>
    </row>
    <row r="125" spans="1:7" x14ac:dyDescent="0.25">
      <c r="A125" s="2" t="s">
        <v>71</v>
      </c>
      <c r="B125" s="1">
        <v>1.179</v>
      </c>
      <c r="C125" s="2">
        <v>1.056</v>
      </c>
      <c r="D125" s="1">
        <f t="shared" si="5"/>
        <v>1.1164772727272727</v>
      </c>
      <c r="E125" s="1">
        <f t="shared" si="6"/>
        <v>3.9113582519429788</v>
      </c>
      <c r="F125" s="1">
        <f t="shared" si="8"/>
        <v>0.7243079087618377</v>
      </c>
      <c r="G125" s="1">
        <f t="shared" si="7"/>
        <v>5.4001319116192157</v>
      </c>
    </row>
    <row r="126" spans="1:7" x14ac:dyDescent="0.25">
      <c r="A126" s="2" t="s">
        <v>71</v>
      </c>
      <c r="B126" s="1">
        <v>0.94299999999999995</v>
      </c>
      <c r="C126" s="2">
        <v>0.92</v>
      </c>
      <c r="D126" s="1">
        <f t="shared" si="5"/>
        <v>1.0249999999999999</v>
      </c>
      <c r="E126" s="1">
        <f t="shared" si="6"/>
        <v>2.7255201225483607</v>
      </c>
      <c r="F126" s="1">
        <f t="shared" si="8"/>
        <v>0.42300958649957887</v>
      </c>
      <c r="G126" s="1">
        <f t="shared" si="7"/>
        <v>6.4431639601885813</v>
      </c>
    </row>
    <row r="127" spans="1:7" x14ac:dyDescent="0.25">
      <c r="A127" s="2" t="s">
        <v>71</v>
      </c>
      <c r="B127" s="1">
        <v>1.232</v>
      </c>
      <c r="C127" s="2">
        <v>1.018</v>
      </c>
      <c r="D127" s="1">
        <f t="shared" si="5"/>
        <v>1.2102161100196462</v>
      </c>
      <c r="E127" s="1">
        <f t="shared" si="6"/>
        <v>3.940110107908632</v>
      </c>
      <c r="F127" s="1">
        <f t="shared" si="8"/>
        <v>0.72656547190347298</v>
      </c>
      <c r="G127" s="1">
        <f t="shared" si="7"/>
        <v>5.4229250635682433</v>
      </c>
    </row>
    <row r="128" spans="1:7" x14ac:dyDescent="0.25">
      <c r="A128" s="2" t="s">
        <v>71</v>
      </c>
      <c r="B128" s="1">
        <v>1.79</v>
      </c>
      <c r="C128" s="2">
        <v>1.0620000000000001</v>
      </c>
      <c r="D128" s="1">
        <f t="shared" si="5"/>
        <v>1.6854990583804144</v>
      </c>
      <c r="E128" s="1">
        <f t="shared" si="6"/>
        <v>5.972104802621125</v>
      </c>
      <c r="F128" s="1">
        <f t="shared" si="8"/>
        <v>1.2720182865015222</v>
      </c>
      <c r="G128" s="1">
        <f t="shared" si="7"/>
        <v>4.6949834495276166</v>
      </c>
    </row>
    <row r="129" spans="1:7" x14ac:dyDescent="0.25">
      <c r="A129" s="2" t="s">
        <v>71</v>
      </c>
      <c r="B129" s="1">
        <v>1.7310000000000001</v>
      </c>
      <c r="C129" s="2">
        <v>0.90200000000000002</v>
      </c>
      <c r="D129" s="1">
        <f t="shared" si="5"/>
        <v>1.919068736141907</v>
      </c>
      <c r="E129" s="1">
        <f t="shared" si="6"/>
        <v>4.9051633887942669</v>
      </c>
      <c r="F129" s="1">
        <f t="shared" si="8"/>
        <v>0.91398741591504007</v>
      </c>
      <c r="G129" s="1">
        <f t="shared" si="7"/>
        <v>5.366773440620574</v>
      </c>
    </row>
    <row r="130" spans="1:7" x14ac:dyDescent="0.25">
      <c r="A130" s="2" t="s">
        <v>71</v>
      </c>
      <c r="B130" s="1">
        <v>1.6180000000000001</v>
      </c>
      <c r="C130" s="2">
        <v>0.98199999999999998</v>
      </c>
      <c r="D130" s="1">
        <f t="shared" ref="D130:D193" si="9">B130/C130</f>
        <v>1.6476578411405296</v>
      </c>
      <c r="E130" s="1">
        <f t="shared" ref="E130:E193" si="10">((4*PI()*(C130/2)^2)+((PI()*C130)*(B130-C130)))</f>
        <v>4.9916011690651363</v>
      </c>
      <c r="F130" s="1">
        <f t="shared" si="8"/>
        <v>0.97752292395658447</v>
      </c>
      <c r="G130" s="1">
        <f t="shared" si="7"/>
        <v>5.1063776068404838</v>
      </c>
    </row>
    <row r="131" spans="1:7" x14ac:dyDescent="0.25">
      <c r="A131" s="2" t="s">
        <v>71</v>
      </c>
      <c r="B131" s="1">
        <v>1.2110000000000001</v>
      </c>
      <c r="C131" s="2">
        <f>(1+0.509)/2</f>
        <v>0.75449999999999995</v>
      </c>
      <c r="D131" s="1">
        <f t="shared" si="9"/>
        <v>1.6050364479787942</v>
      </c>
      <c r="E131" s="1">
        <f t="shared" si="10"/>
        <v>2.8704716367886673</v>
      </c>
      <c r="F131" s="1">
        <f t="shared" si="8"/>
        <v>0.42899610456932058</v>
      </c>
      <c r="G131" s="1">
        <f t="shared" si="7"/>
        <v>6.6911368336791828</v>
      </c>
    </row>
    <row r="132" spans="1:7" x14ac:dyDescent="0.25">
      <c r="A132" s="2" t="s">
        <v>71</v>
      </c>
      <c r="B132" s="1">
        <v>1.514</v>
      </c>
      <c r="C132" s="2">
        <v>1.004</v>
      </c>
      <c r="D132" s="1">
        <f t="shared" si="9"/>
        <v>1.5079681274900398</v>
      </c>
      <c r="E132" s="1">
        <f t="shared" si="10"/>
        <v>4.7753967626450864</v>
      </c>
      <c r="F132" s="1">
        <f t="shared" si="8"/>
        <v>0.93367102384540235</v>
      </c>
      <c r="G132" s="1">
        <f t="shared" si="7"/>
        <v>5.1146459948785976</v>
      </c>
    </row>
    <row r="133" spans="1:7" x14ac:dyDescent="0.25">
      <c r="A133" s="2" t="s">
        <v>71</v>
      </c>
      <c r="B133" s="1">
        <v>1.6020000000000001</v>
      </c>
      <c r="C133" s="2">
        <v>0.996</v>
      </c>
      <c r="D133" s="1">
        <f t="shared" si="9"/>
        <v>1.6084337349397591</v>
      </c>
      <c r="E133" s="1">
        <f t="shared" si="10"/>
        <v>5.0127001053266458</v>
      </c>
      <c r="F133" s="1">
        <f t="shared" si="8"/>
        <v>0.98949198146532147</v>
      </c>
      <c r="G133" s="1">
        <f t="shared" ref="G133:G196" si="11">E133/F133</f>
        <v>5.0659330234323123</v>
      </c>
    </row>
    <row r="134" spans="1:7" x14ac:dyDescent="0.25">
      <c r="A134" s="2" t="s">
        <v>71</v>
      </c>
      <c r="B134" s="1">
        <v>1.155</v>
      </c>
      <c r="C134" s="2">
        <v>1.0149999999999999</v>
      </c>
      <c r="D134" s="1">
        <f t="shared" si="9"/>
        <v>1.1379310344827587</v>
      </c>
      <c r="E134" s="1">
        <f t="shared" si="10"/>
        <v>3.6829676076196538</v>
      </c>
      <c r="F134" s="1">
        <f t="shared" ref="F134:F197" si="12">(((4/3)*PI()*(C134/2)^3)+(PI()*((C134/2)^2)*(B134-C134)))</f>
        <v>0.66079507202367771</v>
      </c>
      <c r="G134" s="1">
        <f t="shared" si="11"/>
        <v>5.5735397607318795</v>
      </c>
    </row>
    <row r="135" spans="1:7" x14ac:dyDescent="0.25">
      <c r="A135" s="2" t="s">
        <v>71</v>
      </c>
      <c r="B135" s="1">
        <v>1.05</v>
      </c>
      <c r="C135" s="2">
        <v>0.99399999999999999</v>
      </c>
      <c r="D135" s="1">
        <f t="shared" si="9"/>
        <v>1.0563380281690142</v>
      </c>
      <c r="E135" s="1">
        <f t="shared" si="10"/>
        <v>3.2788802525516672</v>
      </c>
      <c r="F135" s="1">
        <f t="shared" si="12"/>
        <v>0.55768652615510994</v>
      </c>
      <c r="G135" s="1">
        <f t="shared" si="11"/>
        <v>5.8794324387885766</v>
      </c>
    </row>
    <row r="136" spans="1:7" x14ac:dyDescent="0.25">
      <c r="A136" s="2" t="s">
        <v>71</v>
      </c>
      <c r="B136" s="1">
        <v>1.339</v>
      </c>
      <c r="C136" s="2">
        <v>1.117</v>
      </c>
      <c r="D136" s="1">
        <f t="shared" si="9"/>
        <v>1.1987466427931961</v>
      </c>
      <c r="E136" s="1">
        <f t="shared" si="10"/>
        <v>4.6987638930460705</v>
      </c>
      <c r="F136" s="1">
        <f t="shared" si="12"/>
        <v>0.94726822745482553</v>
      </c>
      <c r="G136" s="1">
        <f t="shared" si="11"/>
        <v>4.9603309356959837</v>
      </c>
    </row>
    <row r="137" spans="1:7" x14ac:dyDescent="0.25">
      <c r="A137" s="2" t="s">
        <v>71</v>
      </c>
      <c r="B137" s="1">
        <v>1.1579999999999999</v>
      </c>
      <c r="C137" s="2">
        <v>1.006</v>
      </c>
      <c r="D137" s="1">
        <f t="shared" si="9"/>
        <v>1.151093439363817</v>
      </c>
      <c r="E137" s="1">
        <f t="shared" si="10"/>
        <v>3.6597920786141218</v>
      </c>
      <c r="F137" s="1">
        <f t="shared" si="12"/>
        <v>0.65389760010936737</v>
      </c>
      <c r="G137" s="1">
        <f t="shared" si="11"/>
        <v>5.5968886841028391</v>
      </c>
    </row>
    <row r="138" spans="1:7" x14ac:dyDescent="0.25">
      <c r="A138" s="2" t="s">
        <v>71</v>
      </c>
      <c r="B138" s="1">
        <v>3.2589999999999999</v>
      </c>
      <c r="C138" s="2">
        <v>1.0349999999999999</v>
      </c>
      <c r="D138" s="1">
        <f t="shared" si="9"/>
        <v>3.1487922705314011</v>
      </c>
      <c r="E138" s="1">
        <f t="shared" si="10"/>
        <v>10.596796224080855</v>
      </c>
      <c r="F138" s="1">
        <f t="shared" si="12"/>
        <v>2.4516593620639471</v>
      </c>
      <c r="G138" s="1">
        <f t="shared" si="11"/>
        <v>4.3222954983272492</v>
      </c>
    </row>
    <row r="139" spans="1:7" x14ac:dyDescent="0.25">
      <c r="A139" s="2" t="s">
        <v>71</v>
      </c>
      <c r="B139" s="1">
        <v>1.034</v>
      </c>
      <c r="C139" s="2">
        <v>1.0209999999999999</v>
      </c>
      <c r="D139" s="1">
        <f t="shared" si="9"/>
        <v>1.0127326150832519</v>
      </c>
      <c r="E139" s="1">
        <f t="shared" si="10"/>
        <v>3.3166233466918942</v>
      </c>
      <c r="F139" s="1">
        <f t="shared" si="12"/>
        <v>0.56792657489842147</v>
      </c>
      <c r="G139" s="1">
        <f t="shared" si="11"/>
        <v>5.839880529072091</v>
      </c>
    </row>
    <row r="140" spans="1:7" x14ac:dyDescent="0.25">
      <c r="A140" s="2" t="s">
        <v>71</v>
      </c>
      <c r="B140" s="1">
        <v>1.6910000000000001</v>
      </c>
      <c r="C140" s="2">
        <v>0.91</v>
      </c>
      <c r="D140" s="1">
        <f t="shared" si="9"/>
        <v>1.8582417582417583</v>
      </c>
      <c r="E140" s="1">
        <f t="shared" si="10"/>
        <v>4.8343141912705097</v>
      </c>
      <c r="F140" s="1">
        <f t="shared" si="12"/>
        <v>0.90252205205084812</v>
      </c>
      <c r="G140" s="1">
        <f t="shared" si="11"/>
        <v>5.3564499396831851</v>
      </c>
    </row>
    <row r="141" spans="1:7" x14ac:dyDescent="0.25">
      <c r="A141" s="2" t="s">
        <v>71</v>
      </c>
      <c r="B141" s="1">
        <v>1.2689999999999999</v>
      </c>
      <c r="C141" s="2">
        <v>0.99099999999999999</v>
      </c>
      <c r="D141" s="1">
        <f t="shared" si="9"/>
        <v>1.2805247225025227</v>
      </c>
      <c r="E141" s="1">
        <f t="shared" si="10"/>
        <v>3.9508009477087978</v>
      </c>
      <c r="F141" s="1">
        <f t="shared" si="12"/>
        <v>0.72401670406680085</v>
      </c>
      <c r="G141" s="1">
        <f t="shared" si="11"/>
        <v>5.4567814879368859</v>
      </c>
    </row>
    <row r="142" spans="1:7" x14ac:dyDescent="0.25">
      <c r="A142" s="2" t="s">
        <v>71</v>
      </c>
      <c r="B142" s="1">
        <v>1.52</v>
      </c>
      <c r="C142" s="2">
        <v>0.98699999999999999</v>
      </c>
      <c r="D142" s="1">
        <f t="shared" si="9"/>
        <v>1.5400202634245188</v>
      </c>
      <c r="E142" s="1">
        <f t="shared" si="10"/>
        <v>4.7131429626215509</v>
      </c>
      <c r="F142" s="1">
        <f t="shared" si="12"/>
        <v>0.911246657235526</v>
      </c>
      <c r="G142" s="1">
        <f t="shared" si="11"/>
        <v>5.1721923204853688</v>
      </c>
    </row>
    <row r="143" spans="1:7" x14ac:dyDescent="0.25">
      <c r="A143" s="2" t="s">
        <v>71</v>
      </c>
      <c r="B143" s="1">
        <v>1.6379999999999999</v>
      </c>
      <c r="C143" s="2">
        <v>0.94</v>
      </c>
      <c r="D143" s="1">
        <f t="shared" si="9"/>
        <v>1.7425531914893617</v>
      </c>
      <c r="E143" s="1">
        <f t="shared" si="10"/>
        <v>4.8371730405852755</v>
      </c>
      <c r="F143" s="1">
        <f t="shared" si="12"/>
        <v>0.91928928182177105</v>
      </c>
      <c r="G143" s="1">
        <f t="shared" si="11"/>
        <v>5.2618616753579115</v>
      </c>
    </row>
    <row r="144" spans="1:7" x14ac:dyDescent="0.25">
      <c r="A144" s="2" t="s">
        <v>71</v>
      </c>
      <c r="B144" s="1">
        <v>1.2450000000000001</v>
      </c>
      <c r="C144" s="2">
        <v>0.98599999999999999</v>
      </c>
      <c r="D144" s="1">
        <f t="shared" si="9"/>
        <v>1.2626774847870184</v>
      </c>
      <c r="E144" s="1">
        <f t="shared" si="10"/>
        <v>3.8565248937672227</v>
      </c>
      <c r="F144" s="1">
        <f t="shared" si="12"/>
        <v>0.69967635313952936</v>
      </c>
      <c r="G144" s="1">
        <f t="shared" si="11"/>
        <v>5.5118697044176868</v>
      </c>
    </row>
    <row r="145" spans="1:7" x14ac:dyDescent="0.25">
      <c r="A145" s="2" t="s">
        <v>71</v>
      </c>
      <c r="B145" s="1">
        <v>1.0940000000000001</v>
      </c>
      <c r="C145" s="2">
        <v>1.0940000000000001</v>
      </c>
      <c r="D145" s="1">
        <f t="shared" si="9"/>
        <v>1</v>
      </c>
      <c r="E145" s="1">
        <f t="shared" si="10"/>
        <v>3.7599711851517945</v>
      </c>
      <c r="F145" s="1">
        <f t="shared" si="12"/>
        <v>0.6855680794260105</v>
      </c>
      <c r="G145" s="1">
        <f t="shared" si="11"/>
        <v>5.4844606946983552</v>
      </c>
    </row>
    <row r="146" spans="1:7" x14ac:dyDescent="0.25">
      <c r="A146" s="2" t="s">
        <v>71</v>
      </c>
      <c r="B146" s="1">
        <v>1.4379999999999999</v>
      </c>
      <c r="C146" s="2">
        <v>1.1479999999999999</v>
      </c>
      <c r="D146" s="1">
        <f t="shared" si="9"/>
        <v>1.2526132404181185</v>
      </c>
      <c r="E146" s="1">
        <f t="shared" si="10"/>
        <v>5.186216550769716</v>
      </c>
      <c r="F146" s="1">
        <f t="shared" si="12"/>
        <v>1.0923537735569067</v>
      </c>
      <c r="G146" s="1">
        <f t="shared" si="11"/>
        <v>4.7477444362025976</v>
      </c>
    </row>
    <row r="147" spans="1:7" x14ac:dyDescent="0.25">
      <c r="A147" s="2" t="s">
        <v>71</v>
      </c>
      <c r="B147" s="2">
        <v>1.2509999999999999</v>
      </c>
      <c r="C147" s="2">
        <v>1.0049999999999999</v>
      </c>
      <c r="D147" s="1">
        <f t="shared" si="9"/>
        <v>1.2447761194029852</v>
      </c>
      <c r="E147" s="1">
        <f t="shared" si="10"/>
        <v>3.9497830716890343</v>
      </c>
      <c r="F147" s="1">
        <f t="shared" si="12"/>
        <v>0.72663695046672483</v>
      </c>
      <c r="G147" s="1">
        <f t="shared" si="11"/>
        <v>5.4357035781789742</v>
      </c>
    </row>
    <row r="148" spans="1:7" x14ac:dyDescent="0.25">
      <c r="A148" s="2" t="s">
        <v>71</v>
      </c>
      <c r="B148" s="2">
        <v>1.355</v>
      </c>
      <c r="C148" s="2">
        <v>1.147</v>
      </c>
      <c r="D148" s="1">
        <f t="shared" si="9"/>
        <v>1.1813426329555361</v>
      </c>
      <c r="E148" s="1">
        <f t="shared" si="10"/>
        <v>4.8826161783194522</v>
      </c>
      <c r="F148" s="1">
        <f t="shared" si="12"/>
        <v>1.0050339906249433</v>
      </c>
      <c r="G148" s="1">
        <f t="shared" si="11"/>
        <v>4.8581602451906898</v>
      </c>
    </row>
    <row r="149" spans="1:7" x14ac:dyDescent="0.25">
      <c r="A149" s="2" t="s">
        <v>71</v>
      </c>
      <c r="B149" s="2">
        <v>1.772</v>
      </c>
      <c r="C149" s="2">
        <v>1.234</v>
      </c>
      <c r="D149" s="1">
        <f t="shared" si="9"/>
        <v>1.4359805510534847</v>
      </c>
      <c r="E149" s="1">
        <f t="shared" si="10"/>
        <v>6.8695572927868138</v>
      </c>
      <c r="F149" s="1">
        <f t="shared" si="12"/>
        <v>1.6273161945324599</v>
      </c>
      <c r="G149" s="1">
        <f t="shared" si="11"/>
        <v>4.2214028938367996</v>
      </c>
    </row>
    <row r="150" spans="1:7" x14ac:dyDescent="0.25">
      <c r="A150" s="2" t="s">
        <v>71</v>
      </c>
      <c r="B150" s="2">
        <v>1.3180000000000001</v>
      </c>
      <c r="C150" s="2">
        <v>1.1100000000000001</v>
      </c>
      <c r="D150" s="1">
        <f t="shared" si="9"/>
        <v>1.1873873873873872</v>
      </c>
      <c r="E150" s="1">
        <f t="shared" si="10"/>
        <v>4.5960872203487959</v>
      </c>
      <c r="F150" s="1">
        <f t="shared" si="12"/>
        <v>0.9173692451116523</v>
      </c>
      <c r="G150" s="1">
        <f t="shared" si="11"/>
        <v>5.0100733645037439</v>
      </c>
    </row>
    <row r="151" spans="1:7" x14ac:dyDescent="0.25">
      <c r="A151" s="2" t="s">
        <v>71</v>
      </c>
      <c r="B151" s="2">
        <v>0.93200000000000005</v>
      </c>
      <c r="C151" s="2">
        <v>0.78700000000000003</v>
      </c>
      <c r="D151" s="1">
        <f t="shared" si="9"/>
        <v>1.1842439644218552</v>
      </c>
      <c r="E151" s="1">
        <f t="shared" si="10"/>
        <v>2.3043079459256561</v>
      </c>
      <c r="F151" s="1">
        <f t="shared" si="12"/>
        <v>0.32576020386873872</v>
      </c>
      <c r="G151" s="1">
        <f t="shared" si="11"/>
        <v>7.0736324405486624</v>
      </c>
    </row>
    <row r="152" spans="1:7" x14ac:dyDescent="0.25">
      <c r="A152" s="2" t="s">
        <v>71</v>
      </c>
      <c r="B152" s="2">
        <v>1.478</v>
      </c>
      <c r="C152" s="2">
        <v>1.1619999999999999</v>
      </c>
      <c r="D152" s="1">
        <f t="shared" si="9"/>
        <v>1.2719449225473323</v>
      </c>
      <c r="E152" s="1">
        <f t="shared" si="10"/>
        <v>5.39548432061064</v>
      </c>
      <c r="F152" s="1">
        <f t="shared" si="12"/>
        <v>1.156629268040041</v>
      </c>
      <c r="G152" s="1">
        <f t="shared" si="11"/>
        <v>4.6648346792689459</v>
      </c>
    </row>
    <row r="153" spans="1:7" x14ac:dyDescent="0.25">
      <c r="A153" s="2" t="s">
        <v>71</v>
      </c>
      <c r="B153" s="2">
        <v>1.73</v>
      </c>
      <c r="C153" s="2">
        <v>0.95599999999999996</v>
      </c>
      <c r="D153" s="1">
        <f t="shared" si="9"/>
        <v>1.8096234309623431</v>
      </c>
      <c r="E153" s="1">
        <f t="shared" si="10"/>
        <v>5.1958172579190869</v>
      </c>
      <c r="F153" s="1">
        <f t="shared" si="12"/>
        <v>1.0130602263077129</v>
      </c>
      <c r="G153" s="1">
        <f t="shared" si="11"/>
        <v>5.1288335313056486</v>
      </c>
    </row>
    <row r="154" spans="1:7" x14ac:dyDescent="0.25">
      <c r="A154" s="2" t="s">
        <v>71</v>
      </c>
      <c r="B154" s="2">
        <v>1.4550000000000001</v>
      </c>
      <c r="C154" s="2">
        <v>1.105</v>
      </c>
      <c r="D154" s="1">
        <f t="shared" si="9"/>
        <v>1.3167420814479638</v>
      </c>
      <c r="E154" s="1">
        <f t="shared" si="10"/>
        <v>5.05097412862533</v>
      </c>
      <c r="F154" s="1">
        <f t="shared" si="12"/>
        <v>1.0421033278091079</v>
      </c>
      <c r="G154" s="1">
        <f t="shared" si="11"/>
        <v>4.8469033672931188</v>
      </c>
    </row>
    <row r="155" spans="1:7" x14ac:dyDescent="0.25">
      <c r="A155" s="2" t="s">
        <v>71</v>
      </c>
      <c r="B155" s="2">
        <v>1.0609999999999999</v>
      </c>
      <c r="C155" s="2">
        <v>0.98699999999999999</v>
      </c>
      <c r="D155" s="1">
        <f t="shared" si="9"/>
        <v>1.0749746707193515</v>
      </c>
      <c r="E155" s="1">
        <f t="shared" si="10"/>
        <v>3.2898978179878062</v>
      </c>
      <c r="F155" s="1">
        <f t="shared" si="12"/>
        <v>0.56006091779714939</v>
      </c>
      <c r="G155" s="1">
        <f t="shared" si="11"/>
        <v>5.874178528521047</v>
      </c>
    </row>
    <row r="156" spans="1:7" x14ac:dyDescent="0.25">
      <c r="A156" s="2" t="s">
        <v>71</v>
      </c>
      <c r="B156" s="2">
        <v>1.327</v>
      </c>
      <c r="C156" s="2">
        <f>(0.978+0.785)/2</f>
        <v>0.88149999999999995</v>
      </c>
      <c r="D156" s="1">
        <f t="shared" si="9"/>
        <v>1.5053885422575157</v>
      </c>
      <c r="E156" s="1">
        <f t="shared" si="10"/>
        <v>3.6748795773329874</v>
      </c>
      <c r="F156" s="1">
        <f t="shared" si="12"/>
        <v>0.63052875997395608</v>
      </c>
      <c r="G156" s="1">
        <f t="shared" si="11"/>
        <v>5.828250526565637</v>
      </c>
    </row>
    <row r="157" spans="1:7" x14ac:dyDescent="0.25">
      <c r="A157" s="2" t="s">
        <v>71</v>
      </c>
      <c r="B157" s="2">
        <v>1.2929999999999999</v>
      </c>
      <c r="C157" s="2">
        <v>1.1000000000000001</v>
      </c>
      <c r="D157" s="1">
        <f t="shared" si="9"/>
        <v>1.1754545454545453</v>
      </c>
      <c r="E157" s="1">
        <f t="shared" si="10"/>
        <v>4.4682872312007627</v>
      </c>
      <c r="F157" s="1">
        <f t="shared" si="12"/>
        <v>0.88032400341954187</v>
      </c>
      <c r="G157" s="1">
        <f t="shared" si="11"/>
        <v>5.0757303150250257</v>
      </c>
    </row>
    <row r="158" spans="1:7" x14ac:dyDescent="0.25">
      <c r="A158" s="2" t="s">
        <v>71</v>
      </c>
      <c r="B158" s="2">
        <v>1.5329999999999999</v>
      </c>
      <c r="C158" s="2">
        <v>1.181</v>
      </c>
      <c r="D158" s="1">
        <f t="shared" si="9"/>
        <v>1.2980524978831498</v>
      </c>
      <c r="E158" s="1">
        <f t="shared" si="10"/>
        <v>5.6877686763226736</v>
      </c>
      <c r="F158" s="1">
        <f t="shared" si="12"/>
        <v>1.2480744145155103</v>
      </c>
      <c r="G158" s="1">
        <f t="shared" si="11"/>
        <v>4.5572352178460509</v>
      </c>
    </row>
    <row r="159" spans="1:7" x14ac:dyDescent="0.25">
      <c r="A159" s="2" t="s">
        <v>71</v>
      </c>
      <c r="B159" s="2">
        <v>1.1180000000000001</v>
      </c>
      <c r="C159" s="2">
        <v>1.0669999999999999</v>
      </c>
      <c r="D159" s="1">
        <f t="shared" si="9"/>
        <v>1.0477975632614809</v>
      </c>
      <c r="E159" s="1">
        <f t="shared" si="10"/>
        <v>3.7476247260231861</v>
      </c>
      <c r="F159" s="1">
        <f t="shared" si="12"/>
        <v>0.68165343899514252</v>
      </c>
      <c r="G159" s="1">
        <f t="shared" si="11"/>
        <v>5.4978446694961836</v>
      </c>
    </row>
    <row r="160" spans="1:7" x14ac:dyDescent="0.25">
      <c r="A160" s="2" t="s">
        <v>71</v>
      </c>
      <c r="B160" s="2">
        <v>1.1499999999999999</v>
      </c>
      <c r="C160" s="2">
        <v>1.0980000000000001</v>
      </c>
      <c r="D160" s="1">
        <f t="shared" si="9"/>
        <v>1.0473588342440801</v>
      </c>
      <c r="E160" s="1">
        <f t="shared" si="10"/>
        <v>3.9668890436878312</v>
      </c>
      <c r="F160" s="1">
        <f t="shared" si="12"/>
        <v>0.74235326722953987</v>
      </c>
      <c r="G160" s="1">
        <f t="shared" si="11"/>
        <v>5.3436675216534697</v>
      </c>
    </row>
    <row r="161" spans="1:7" x14ac:dyDescent="0.25">
      <c r="A161" s="2" t="s">
        <v>71</v>
      </c>
      <c r="B161" s="2">
        <v>1.198</v>
      </c>
      <c r="C161" s="2">
        <v>1.111</v>
      </c>
      <c r="D161" s="1">
        <f t="shared" si="9"/>
        <v>1.0783078307830782</v>
      </c>
      <c r="E161" s="1">
        <f t="shared" si="10"/>
        <v>4.1813907068896352</v>
      </c>
      <c r="F161" s="1">
        <f t="shared" si="12"/>
        <v>0.80236774917257492</v>
      </c>
      <c r="G161" s="1">
        <f t="shared" si="11"/>
        <v>5.2113145265392431</v>
      </c>
    </row>
    <row r="162" spans="1:7" x14ac:dyDescent="0.25">
      <c r="A162" s="2" t="s">
        <v>71</v>
      </c>
      <c r="B162" s="2">
        <v>2.0459999999999998</v>
      </c>
      <c r="C162" s="2">
        <v>1.097</v>
      </c>
      <c r="D162" s="1">
        <f t="shared" si="9"/>
        <v>1.8650865998176844</v>
      </c>
      <c r="E162" s="1">
        <f t="shared" si="10"/>
        <v>7.051185330461454</v>
      </c>
      <c r="F162" s="1">
        <f t="shared" si="12"/>
        <v>1.5881758186782844</v>
      </c>
      <c r="G162" s="1">
        <f t="shared" si="11"/>
        <v>4.4398014675287074</v>
      </c>
    </row>
    <row r="163" spans="1:7" x14ac:dyDescent="0.25">
      <c r="A163" s="2" t="s">
        <v>71</v>
      </c>
      <c r="B163" s="2">
        <v>1.337</v>
      </c>
      <c r="C163" s="2">
        <v>1.052</v>
      </c>
      <c r="D163" s="1">
        <f t="shared" si="9"/>
        <v>1.270912547528517</v>
      </c>
      <c r="E163" s="1">
        <f t="shared" si="10"/>
        <v>4.4187254654977304</v>
      </c>
      <c r="F163" s="1">
        <f t="shared" si="12"/>
        <v>0.85732417740793998</v>
      </c>
      <c r="G163" s="1">
        <f t="shared" si="11"/>
        <v>5.1540894120791503</v>
      </c>
    </row>
    <row r="164" spans="1:7" x14ac:dyDescent="0.25">
      <c r="A164" s="2" t="s">
        <v>71</v>
      </c>
      <c r="B164" s="2">
        <v>1.33</v>
      </c>
      <c r="C164" s="2">
        <v>1.1080000000000001</v>
      </c>
      <c r="D164" s="1">
        <f t="shared" si="9"/>
        <v>1.2003610108303249</v>
      </c>
      <c r="E164" s="1">
        <f t="shared" si="10"/>
        <v>4.6295765980360635</v>
      </c>
      <c r="F164" s="1">
        <f t="shared" si="12"/>
        <v>0.92627965220164465</v>
      </c>
      <c r="G164" s="1">
        <f t="shared" si="11"/>
        <v>4.998033355296287</v>
      </c>
    </row>
    <row r="165" spans="1:7" x14ac:dyDescent="0.25">
      <c r="A165" s="2" t="s">
        <v>71</v>
      </c>
      <c r="B165" s="2">
        <v>1.5940000000000001</v>
      </c>
      <c r="C165" s="2">
        <v>0.98899999999999999</v>
      </c>
      <c r="D165" s="1">
        <f t="shared" si="9"/>
        <v>1.6117290192113247</v>
      </c>
      <c r="E165" s="1">
        <f t="shared" si="10"/>
        <v>4.9526140042340874</v>
      </c>
      <c r="F165" s="1">
        <f t="shared" si="12"/>
        <v>0.97127911982231452</v>
      </c>
      <c r="G165" s="1">
        <f t="shared" si="11"/>
        <v>5.0990635988757971</v>
      </c>
    </row>
    <row r="166" spans="1:7" x14ac:dyDescent="0.25">
      <c r="A166" s="2" t="s">
        <v>71</v>
      </c>
      <c r="B166" s="2">
        <v>2.2879999999999998</v>
      </c>
      <c r="C166" s="2">
        <v>1.0820000000000001</v>
      </c>
      <c r="D166" s="1">
        <f t="shared" si="9"/>
        <v>2.1146025878003694</v>
      </c>
      <c r="E166" s="1">
        <f t="shared" si="10"/>
        <v>7.777377038709349</v>
      </c>
      <c r="F166" s="1">
        <f t="shared" si="12"/>
        <v>1.7721530867176023</v>
      </c>
      <c r="G166" s="1">
        <f t="shared" si="11"/>
        <v>4.3886598155663155</v>
      </c>
    </row>
    <row r="167" spans="1:7" x14ac:dyDescent="0.25">
      <c r="A167" s="2" t="s">
        <v>71</v>
      </c>
      <c r="B167" s="2">
        <v>1.409</v>
      </c>
      <c r="C167" s="2">
        <v>1.0860000000000001</v>
      </c>
      <c r="D167" s="1">
        <f t="shared" si="9"/>
        <v>1.2974217311233884</v>
      </c>
      <c r="E167" s="1">
        <f t="shared" si="10"/>
        <v>4.8071833971141089</v>
      </c>
      <c r="F167" s="1">
        <f t="shared" si="12"/>
        <v>0.9698313385772569</v>
      </c>
      <c r="G167" s="1">
        <f t="shared" si="11"/>
        <v>4.956721035810463</v>
      </c>
    </row>
    <row r="168" spans="1:7" x14ac:dyDescent="0.25">
      <c r="A168" s="2" t="s">
        <v>71</v>
      </c>
      <c r="B168" s="2">
        <v>1.7410000000000001</v>
      </c>
      <c r="C168" s="2">
        <v>1.1140000000000001</v>
      </c>
      <c r="D168" s="1">
        <f t="shared" si="9"/>
        <v>1.5628366247755834</v>
      </c>
      <c r="E168" s="1">
        <f t="shared" si="10"/>
        <v>6.093037270228411</v>
      </c>
      <c r="F168" s="1">
        <f t="shared" si="12"/>
        <v>1.3349811994884431</v>
      </c>
      <c r="G168" s="1">
        <f t="shared" si="11"/>
        <v>4.5641371373343889</v>
      </c>
    </row>
    <row r="169" spans="1:7" x14ac:dyDescent="0.25">
      <c r="A169" s="2" t="s">
        <v>71</v>
      </c>
      <c r="B169" s="2">
        <v>1.458</v>
      </c>
      <c r="C169" s="2">
        <v>1.1579999999999999</v>
      </c>
      <c r="D169" s="1">
        <f t="shared" si="9"/>
        <v>1.2590673575129534</v>
      </c>
      <c r="E169" s="1">
        <f t="shared" si="10"/>
        <v>5.304151938985477</v>
      </c>
      <c r="F169" s="1">
        <f t="shared" si="12"/>
        <v>1.1290203905024065</v>
      </c>
      <c r="G169" s="1">
        <f t="shared" si="11"/>
        <v>4.6980125280334084</v>
      </c>
    </row>
    <row r="170" spans="1:7" x14ac:dyDescent="0.25">
      <c r="A170" s="2" t="s">
        <v>71</v>
      </c>
      <c r="B170" s="2">
        <v>1.2789999999999999</v>
      </c>
      <c r="C170" s="2">
        <v>1.02</v>
      </c>
      <c r="D170" s="1">
        <f t="shared" si="9"/>
        <v>1.253921568627451</v>
      </c>
      <c r="E170" s="1">
        <f t="shared" si="10"/>
        <v>4.0984589440201722</v>
      </c>
      <c r="F170" s="1">
        <f t="shared" si="12"/>
        <v>0.76728342599758403</v>
      </c>
      <c r="G170" s="1">
        <f t="shared" si="11"/>
        <v>5.3415189291904204</v>
      </c>
    </row>
    <row r="171" spans="1:7" x14ac:dyDescent="0.25">
      <c r="A171" s="2" t="s">
        <v>71</v>
      </c>
      <c r="B171" s="2">
        <v>1.0660000000000001</v>
      </c>
      <c r="C171" s="2">
        <f>(0.934+0.78)/2</f>
        <v>0.85699999999999998</v>
      </c>
      <c r="D171" s="1">
        <f t="shared" si="9"/>
        <v>1.2438739789964994</v>
      </c>
      <c r="E171" s="1">
        <f t="shared" si="10"/>
        <v>2.8700396677987987</v>
      </c>
      <c r="F171" s="1">
        <f t="shared" si="12"/>
        <v>0.45012349695166187</v>
      </c>
      <c r="G171" s="1">
        <f t="shared" si="11"/>
        <v>6.3761160819982878</v>
      </c>
    </row>
    <row r="172" spans="1:7" x14ac:dyDescent="0.25">
      <c r="A172" s="2" t="s">
        <v>71</v>
      </c>
      <c r="B172" s="2">
        <v>1.0680000000000001</v>
      </c>
      <c r="C172" s="2">
        <v>0.93500000000000005</v>
      </c>
      <c r="D172" s="1">
        <f t="shared" si="9"/>
        <v>1.1422459893048129</v>
      </c>
      <c r="E172" s="1">
        <f t="shared" si="10"/>
        <v>3.1371315920216962</v>
      </c>
      <c r="F172" s="1">
        <f t="shared" si="12"/>
        <v>0.51930959187327619</v>
      </c>
      <c r="G172" s="1">
        <f t="shared" si="11"/>
        <v>6.0409660077821759</v>
      </c>
    </row>
    <row r="173" spans="1:7" x14ac:dyDescent="0.25">
      <c r="A173" s="2" t="s">
        <v>71</v>
      </c>
      <c r="B173" s="2">
        <v>1.292</v>
      </c>
      <c r="C173" s="2">
        <v>1.0489999999999999</v>
      </c>
      <c r="D173" s="1">
        <f t="shared" si="9"/>
        <v>1.2316491897044806</v>
      </c>
      <c r="E173" s="1">
        <f t="shared" si="10"/>
        <v>4.2578256561514758</v>
      </c>
      <c r="F173" s="1">
        <f t="shared" si="12"/>
        <v>0.81441433909360761</v>
      </c>
      <c r="G173" s="1">
        <f t="shared" si="11"/>
        <v>5.2280828710483789</v>
      </c>
    </row>
    <row r="174" spans="1:7" x14ac:dyDescent="0.25">
      <c r="A174" s="2" t="s">
        <v>71</v>
      </c>
      <c r="B174" s="2">
        <v>1.4159999999999999</v>
      </c>
      <c r="C174" s="2">
        <f>(1.008+0.625)/2</f>
        <v>0.8165</v>
      </c>
      <c r="D174" s="1">
        <f t="shared" si="9"/>
        <v>1.7342314758113899</v>
      </c>
      <c r="E174" s="1">
        <f t="shared" si="10"/>
        <v>3.632196328744989</v>
      </c>
      <c r="F174" s="1">
        <f t="shared" si="12"/>
        <v>0.59891474869086647</v>
      </c>
      <c r="G174" s="1">
        <f t="shared" si="11"/>
        <v>6.0646299605818683</v>
      </c>
    </row>
    <row r="175" spans="1:7" x14ac:dyDescent="0.25">
      <c r="A175" s="2" t="s">
        <v>71</v>
      </c>
      <c r="B175" s="2">
        <v>1.4350000000000001</v>
      </c>
      <c r="C175" s="2">
        <v>1.0680000000000001</v>
      </c>
      <c r="D175" s="1">
        <f t="shared" si="9"/>
        <v>1.3436329588014981</v>
      </c>
      <c r="E175" s="1">
        <f t="shared" si="10"/>
        <v>4.8147420690386458</v>
      </c>
      <c r="F175" s="1">
        <f t="shared" si="12"/>
        <v>0.96661567031048823</v>
      </c>
      <c r="G175" s="1">
        <f t="shared" si="11"/>
        <v>4.9810304311454976</v>
      </c>
    </row>
    <row r="176" spans="1:7" x14ac:dyDescent="0.25">
      <c r="A176" s="2" t="s">
        <v>71</v>
      </c>
      <c r="B176" s="2">
        <v>1.4019999999999999</v>
      </c>
      <c r="C176" s="2">
        <v>1.0369999999999999</v>
      </c>
      <c r="D176" s="1">
        <f t="shared" si="9"/>
        <v>1.351976856316297</v>
      </c>
      <c r="E176" s="1">
        <f t="shared" si="10"/>
        <v>4.5674798776452059</v>
      </c>
      <c r="F176" s="1">
        <f t="shared" si="12"/>
        <v>0.89217156742458337</v>
      </c>
      <c r="G176" s="1">
        <f t="shared" si="11"/>
        <v>5.1195084492885972</v>
      </c>
    </row>
    <row r="177" spans="1:7" x14ac:dyDescent="0.25">
      <c r="A177" s="2" t="s">
        <v>71</v>
      </c>
      <c r="B177" s="2">
        <v>1.379</v>
      </c>
      <c r="C177" s="2">
        <f>(1.049+0.661)/2</f>
        <v>0.85499999999999998</v>
      </c>
      <c r="D177" s="1">
        <f t="shared" si="9"/>
        <v>1.6128654970760234</v>
      </c>
      <c r="E177" s="1">
        <f t="shared" si="10"/>
        <v>3.7040791102517776</v>
      </c>
      <c r="F177" s="1">
        <f t="shared" si="12"/>
        <v>0.62811538748299589</v>
      </c>
      <c r="G177" s="1">
        <f t="shared" si="11"/>
        <v>5.8971316163657157</v>
      </c>
    </row>
    <row r="178" spans="1:7" x14ac:dyDescent="0.25">
      <c r="A178" s="2" t="s">
        <v>71</v>
      </c>
      <c r="B178" s="2">
        <v>1.3240000000000001</v>
      </c>
      <c r="C178" s="2">
        <v>1.0469999999999999</v>
      </c>
      <c r="D178" s="1">
        <f t="shared" si="9"/>
        <v>1.2645654250238778</v>
      </c>
      <c r="E178" s="1">
        <f t="shared" si="10"/>
        <v>4.3549637010004716</v>
      </c>
      <c r="F178" s="1">
        <f t="shared" si="12"/>
        <v>0.83943652191725937</v>
      </c>
      <c r="G178" s="1">
        <f t="shared" si="11"/>
        <v>5.1879607180466785</v>
      </c>
    </row>
    <row r="179" spans="1:7" x14ac:dyDescent="0.25">
      <c r="A179" s="2" t="s">
        <v>71</v>
      </c>
      <c r="B179" s="2">
        <v>1.9990000000000001</v>
      </c>
      <c r="C179" s="2">
        <v>1.06</v>
      </c>
      <c r="D179" s="1">
        <f t="shared" si="9"/>
        <v>1.8858490566037736</v>
      </c>
      <c r="E179" s="1">
        <f t="shared" si="10"/>
        <v>6.6568463373975568</v>
      </c>
      <c r="F179" s="1">
        <f t="shared" si="12"/>
        <v>1.4522570197513609</v>
      </c>
      <c r="G179" s="1">
        <f t="shared" si="11"/>
        <v>4.5837935343822727</v>
      </c>
    </row>
    <row r="180" spans="1:7" x14ac:dyDescent="0.25">
      <c r="A180" s="2" t="s">
        <v>71</v>
      </c>
      <c r="B180" s="2">
        <v>2.3239999999999998</v>
      </c>
      <c r="C180" s="2">
        <v>1.1180000000000001</v>
      </c>
      <c r="D180" s="1">
        <f t="shared" si="9"/>
        <v>2.0787119856887295</v>
      </c>
      <c r="E180" s="1">
        <f t="shared" si="10"/>
        <v>8.1625865635219164</v>
      </c>
      <c r="F180" s="1">
        <f t="shared" si="12"/>
        <v>1.9156005446254469</v>
      </c>
      <c r="G180" s="1">
        <f t="shared" si="11"/>
        <v>4.2611110058532216</v>
      </c>
    </row>
    <row r="181" spans="1:7" x14ac:dyDescent="0.25">
      <c r="A181" s="2" t="s">
        <v>71</v>
      </c>
      <c r="B181" s="2">
        <v>1.6519999999999999</v>
      </c>
      <c r="C181" s="2">
        <v>1.026</v>
      </c>
      <c r="D181" s="1">
        <f t="shared" si="9"/>
        <v>1.6101364522417152</v>
      </c>
      <c r="E181" s="1">
        <f t="shared" si="10"/>
        <v>5.3248487513873268</v>
      </c>
      <c r="F181" s="1">
        <f t="shared" si="12"/>
        <v>1.0830684341388697</v>
      </c>
      <c r="G181" s="1">
        <f t="shared" si="11"/>
        <v>4.9164471824174516</v>
      </c>
    </row>
    <row r="182" spans="1:7" x14ac:dyDescent="0.25">
      <c r="A182" s="2" t="s">
        <v>71</v>
      </c>
      <c r="B182" s="2">
        <v>1.4339999999999999</v>
      </c>
      <c r="C182" s="2">
        <f>(1.137+0.897)/2</f>
        <v>1.0169999999999999</v>
      </c>
      <c r="D182" s="1">
        <f t="shared" si="9"/>
        <v>1.4100294985250739</v>
      </c>
      <c r="E182" s="1">
        <f t="shared" si="10"/>
        <v>4.5816296109569752</v>
      </c>
      <c r="F182" s="1">
        <f t="shared" si="12"/>
        <v>0.8894999057192905</v>
      </c>
      <c r="G182" s="1">
        <f t="shared" si="11"/>
        <v>5.15079268867607</v>
      </c>
    </row>
    <row r="183" spans="1:7" x14ac:dyDescent="0.25">
      <c r="A183" s="2" t="s">
        <v>71</v>
      </c>
      <c r="B183" s="2">
        <v>1.9339999999999999</v>
      </c>
      <c r="C183" s="2">
        <v>1.1259999999999999</v>
      </c>
      <c r="D183" s="1">
        <f t="shared" si="9"/>
        <v>1.7175843694493784</v>
      </c>
      <c r="E183" s="1">
        <f t="shared" si="10"/>
        <v>6.8413960562400344</v>
      </c>
      <c r="F183" s="1">
        <f t="shared" si="12"/>
        <v>1.5521007549900756</v>
      </c>
      <c r="G183" s="1">
        <f t="shared" si="11"/>
        <v>4.4078298617178238</v>
      </c>
    </row>
    <row r="184" spans="1:7" x14ac:dyDescent="0.25">
      <c r="A184" s="2" t="s">
        <v>71</v>
      </c>
      <c r="B184" s="2">
        <v>1.2490000000000001</v>
      </c>
      <c r="C184" s="2">
        <v>0.99299999999999999</v>
      </c>
      <c r="D184" s="1">
        <f t="shared" si="9"/>
        <v>1.2578046324269891</v>
      </c>
      <c r="E184" s="1">
        <f t="shared" si="10"/>
        <v>3.8963822797633165</v>
      </c>
      <c r="F184" s="1">
        <f t="shared" si="12"/>
        <v>0.71093690558305944</v>
      </c>
      <c r="G184" s="1">
        <f t="shared" si="11"/>
        <v>5.4806302066535473</v>
      </c>
    </row>
    <row r="185" spans="1:7" x14ac:dyDescent="0.25">
      <c r="A185" s="2" t="s">
        <v>71</v>
      </c>
      <c r="B185" s="2">
        <v>1.903</v>
      </c>
      <c r="C185" s="2">
        <v>1.1259999999999999</v>
      </c>
      <c r="D185" s="1">
        <f t="shared" si="9"/>
        <v>1.6900532859680286</v>
      </c>
      <c r="E185" s="1">
        <f t="shared" si="10"/>
        <v>6.7317356230738294</v>
      </c>
      <c r="F185" s="1">
        <f t="shared" si="12"/>
        <v>1.5212313430537889</v>
      </c>
      <c r="G185" s="1">
        <f t="shared" si="11"/>
        <v>4.4251886169793462</v>
      </c>
    </row>
    <row r="186" spans="1:7" x14ac:dyDescent="0.25">
      <c r="A186" s="2" t="s">
        <v>71</v>
      </c>
      <c r="B186" s="2">
        <v>0.998</v>
      </c>
      <c r="C186" s="2">
        <v>0.88800000000000001</v>
      </c>
      <c r="D186" s="1">
        <f t="shared" si="9"/>
        <v>1.1238738738738738</v>
      </c>
      <c r="E186" s="1">
        <f t="shared" si="10"/>
        <v>2.7841548078349607</v>
      </c>
      <c r="F186" s="1">
        <f t="shared" si="12"/>
        <v>0.43476334856937032</v>
      </c>
      <c r="G186" s="1">
        <f t="shared" si="11"/>
        <v>6.4038397371730706</v>
      </c>
    </row>
    <row r="187" spans="1:7" x14ac:dyDescent="0.25">
      <c r="A187" s="2" t="s">
        <v>71</v>
      </c>
      <c r="B187" s="2">
        <v>2.4380000000000002</v>
      </c>
      <c r="C187" s="2">
        <v>1.167</v>
      </c>
      <c r="D187" s="1">
        <f t="shared" si="9"/>
        <v>2.0891173950299917</v>
      </c>
      <c r="E187" s="1">
        <f t="shared" si="10"/>
        <v>8.9382897719903873</v>
      </c>
      <c r="F187" s="1">
        <f t="shared" si="12"/>
        <v>2.1916618695505834</v>
      </c>
      <c r="G187" s="1">
        <f t="shared" si="11"/>
        <v>4.0783160469106718</v>
      </c>
    </row>
    <row r="188" spans="1:7" x14ac:dyDescent="0.25">
      <c r="A188" s="2" t="s">
        <v>71</v>
      </c>
      <c r="B188" s="2">
        <v>1.4610000000000001</v>
      </c>
      <c r="C188" s="2">
        <v>1.0960000000000001</v>
      </c>
      <c r="D188" s="1">
        <f t="shared" si="9"/>
        <v>1.3330291970802919</v>
      </c>
      <c r="E188" s="1">
        <f t="shared" si="10"/>
        <v>5.0304940861165788</v>
      </c>
      <c r="F188" s="1">
        <f t="shared" si="12"/>
        <v>1.0336879152936032</v>
      </c>
      <c r="G188" s="1">
        <f t="shared" si="11"/>
        <v>4.8665501566667189</v>
      </c>
    </row>
    <row r="189" spans="1:7" x14ac:dyDescent="0.25">
      <c r="A189" s="2" t="s">
        <v>71</v>
      </c>
      <c r="B189" s="2">
        <v>1.2749999999999999</v>
      </c>
      <c r="C189" s="2">
        <v>1.2390000000000001</v>
      </c>
      <c r="D189" s="1">
        <f t="shared" si="9"/>
        <v>1.0290556900726391</v>
      </c>
      <c r="E189" s="1">
        <f t="shared" si="10"/>
        <v>4.9628524546921353</v>
      </c>
      <c r="F189" s="1">
        <f t="shared" si="12"/>
        <v>1.0392972064618402</v>
      </c>
      <c r="G189" s="1">
        <f t="shared" si="11"/>
        <v>4.7752004179704839</v>
      </c>
    </row>
    <row r="190" spans="1:7" x14ac:dyDescent="0.25">
      <c r="A190" s="2" t="s">
        <v>71</v>
      </c>
      <c r="B190" s="2">
        <v>1.4990000000000001</v>
      </c>
      <c r="C190" s="2">
        <f>(0.784+0.488)/2</f>
        <v>0.63600000000000001</v>
      </c>
      <c r="D190" s="1">
        <f t="shared" si="9"/>
        <v>2.3569182389937109</v>
      </c>
      <c r="E190" s="1">
        <f t="shared" si="10"/>
        <v>2.9950813385969797</v>
      </c>
      <c r="F190" s="1">
        <f t="shared" si="12"/>
        <v>0.40886756475057762</v>
      </c>
      <c r="G190" s="1">
        <f t="shared" si="11"/>
        <v>7.3253092121016641</v>
      </c>
    </row>
    <row r="191" spans="1:7" x14ac:dyDescent="0.25">
      <c r="A191" s="2" t="s">
        <v>71</v>
      </c>
      <c r="B191" s="2">
        <v>1.216</v>
      </c>
      <c r="C191" s="2">
        <v>1.0249999999999999</v>
      </c>
      <c r="D191" s="1">
        <f t="shared" si="9"/>
        <v>1.1863414634146343</v>
      </c>
      <c r="E191" s="1">
        <f t="shared" si="10"/>
        <v>3.9156810834343179</v>
      </c>
      <c r="F191" s="1">
        <f t="shared" si="12"/>
        <v>0.72146397127840056</v>
      </c>
      <c r="G191" s="1">
        <f t="shared" si="11"/>
        <v>5.4274104311763667</v>
      </c>
    </row>
    <row r="192" spans="1:7" x14ac:dyDescent="0.25">
      <c r="A192" s="2" t="s">
        <v>71</v>
      </c>
      <c r="B192" s="2">
        <v>1.0720000000000001</v>
      </c>
      <c r="C192" s="2">
        <v>0.98299999999999998</v>
      </c>
      <c r="D192" s="1">
        <f t="shared" si="9"/>
        <v>1.0905391658189219</v>
      </c>
      <c r="E192" s="1">
        <f t="shared" si="10"/>
        <v>3.3105349401292381</v>
      </c>
      <c r="F192" s="1">
        <f t="shared" si="12"/>
        <v>0.56489064866653771</v>
      </c>
      <c r="G192" s="1">
        <f t="shared" si="11"/>
        <v>5.8604881280013714</v>
      </c>
    </row>
    <row r="193" spans="1:7" x14ac:dyDescent="0.25">
      <c r="A193" s="2" t="s">
        <v>71</v>
      </c>
      <c r="B193" s="2">
        <v>1.583</v>
      </c>
      <c r="C193" s="2">
        <v>0.88600000000000001</v>
      </c>
      <c r="D193" s="1">
        <f t="shared" si="9"/>
        <v>1.7866817155756207</v>
      </c>
      <c r="E193" s="1">
        <f t="shared" si="10"/>
        <v>4.4062030771805212</v>
      </c>
      <c r="F193" s="1">
        <f t="shared" si="12"/>
        <v>0.7938908172043293</v>
      </c>
      <c r="G193" s="1">
        <f t="shared" si="11"/>
        <v>5.5501373509985639</v>
      </c>
    </row>
    <row r="194" spans="1:7" x14ac:dyDescent="0.25">
      <c r="A194" s="2" t="s">
        <v>71</v>
      </c>
      <c r="B194" s="2">
        <v>1.252</v>
      </c>
      <c r="C194" s="2">
        <f>(1.235+0.794)/2</f>
        <v>1.0145</v>
      </c>
      <c r="D194" s="1">
        <f t="shared" ref="D194:D257" si="13">B194/C194</f>
        <v>1.2341054706752095</v>
      </c>
      <c r="E194" s="1">
        <f t="shared" ref="E194:E257" si="14">((4*PI()*(C194/2)^2)+((PI()*C194)*(B194-C194)))</f>
        <v>3.9903064753276904</v>
      </c>
      <c r="F194" s="1">
        <f t="shared" si="12"/>
        <v>0.73868789054455997</v>
      </c>
      <c r="G194" s="1">
        <f t="shared" si="11"/>
        <v>5.4018842415110404</v>
      </c>
    </row>
    <row r="195" spans="1:7" x14ac:dyDescent="0.25">
      <c r="A195" s="2" t="s">
        <v>71</v>
      </c>
      <c r="B195" s="2">
        <v>1.1619999999999999</v>
      </c>
      <c r="C195" s="2">
        <v>0.94899999999999995</v>
      </c>
      <c r="D195" s="1">
        <f t="shared" si="13"/>
        <v>1.2244467860906216</v>
      </c>
      <c r="E195" s="1">
        <f t="shared" si="14"/>
        <v>3.4643535996343005</v>
      </c>
      <c r="F195" s="1">
        <f t="shared" si="12"/>
        <v>0.59816571737495239</v>
      </c>
      <c r="G195" s="1">
        <f t="shared" si="11"/>
        <v>5.7916284718515811</v>
      </c>
    </row>
    <row r="196" spans="1:7" x14ac:dyDescent="0.25">
      <c r="A196" s="2" t="s">
        <v>71</v>
      </c>
      <c r="B196" s="2">
        <v>1.357</v>
      </c>
      <c r="C196" s="2">
        <v>0.95699999999999996</v>
      </c>
      <c r="D196" s="1">
        <f t="shared" si="13"/>
        <v>1.4179728317659352</v>
      </c>
      <c r="E196" s="1">
        <f t="shared" si="14"/>
        <v>4.0798261579917305</v>
      </c>
      <c r="F196" s="1">
        <f t="shared" si="12"/>
        <v>0.74663975520626624</v>
      </c>
      <c r="G196" s="1">
        <f t="shared" si="11"/>
        <v>5.4642498333947414</v>
      </c>
    </row>
    <row r="197" spans="1:7" x14ac:dyDescent="0.25">
      <c r="A197" s="2" t="s">
        <v>71</v>
      </c>
      <c r="B197" s="2">
        <v>1.292</v>
      </c>
      <c r="C197" s="2">
        <v>1.083</v>
      </c>
      <c r="D197" s="1">
        <f t="shared" si="13"/>
        <v>1.192982456140351</v>
      </c>
      <c r="E197" s="1">
        <f t="shared" si="14"/>
        <v>4.3958295382383676</v>
      </c>
      <c r="F197" s="1">
        <f t="shared" si="12"/>
        <v>0.85762311068270392</v>
      </c>
      <c r="G197" s="1">
        <f t="shared" ref="G197:G260" si="15">E197/F197</f>
        <v>5.1255959447490902</v>
      </c>
    </row>
    <row r="198" spans="1:7" x14ac:dyDescent="0.25">
      <c r="A198" s="2" t="s">
        <v>71</v>
      </c>
      <c r="B198" s="2">
        <v>1.272</v>
      </c>
      <c r="C198" s="2">
        <f>(1.271+0.708)/2</f>
        <v>0.98949999999999994</v>
      </c>
      <c r="D198" s="1">
        <f t="shared" si="13"/>
        <v>1.2854977261243052</v>
      </c>
      <c r="E198" s="1">
        <f t="shared" si="14"/>
        <v>3.9541467438848716</v>
      </c>
      <c r="F198" s="1">
        <f t="shared" ref="F198:F261" si="16">(((4/3)*PI()*(C198/2)^3)+(PI()*((C198/2)^2)*(B198-C198)))</f>
        <v>0.72451805660304558</v>
      </c>
      <c r="G198" s="1">
        <f t="shared" si="15"/>
        <v>5.4576234613450074</v>
      </c>
    </row>
    <row r="199" spans="1:7" x14ac:dyDescent="0.25">
      <c r="A199" s="2" t="s">
        <v>71</v>
      </c>
      <c r="B199" s="2">
        <v>1.1259999999999999</v>
      </c>
      <c r="C199" s="2">
        <v>0.98399999999999999</v>
      </c>
      <c r="D199" s="1">
        <f t="shared" si="13"/>
        <v>1.1443089430894309</v>
      </c>
      <c r="E199" s="1">
        <f t="shared" si="14"/>
        <v>3.4808343946950329</v>
      </c>
      <c r="F199" s="1">
        <f t="shared" si="16"/>
        <v>0.60685225431065049</v>
      </c>
      <c r="G199" s="1">
        <f t="shared" si="15"/>
        <v>5.7358844265134383</v>
      </c>
    </row>
    <row r="200" spans="1:7" x14ac:dyDescent="0.25">
      <c r="A200" s="2" t="s">
        <v>71</v>
      </c>
      <c r="B200" s="2">
        <v>1.518</v>
      </c>
      <c r="C200" s="2">
        <v>1.0589999999999999</v>
      </c>
      <c r="D200" s="1">
        <f t="shared" si="13"/>
        <v>1.43342776203966</v>
      </c>
      <c r="E200" s="1">
        <f t="shared" si="14"/>
        <v>5.0503049693901154</v>
      </c>
      <c r="F200" s="1">
        <f t="shared" si="16"/>
        <v>1.0261426221031806</v>
      </c>
      <c r="G200" s="1">
        <f t="shared" si="15"/>
        <v>4.9216403846855288</v>
      </c>
    </row>
    <row r="201" spans="1:7" x14ac:dyDescent="0.25">
      <c r="A201" s="2" t="s">
        <v>71</v>
      </c>
      <c r="B201" s="2">
        <v>1.1879999999999999</v>
      </c>
      <c r="C201" s="2">
        <v>0.90100000000000002</v>
      </c>
      <c r="D201" s="1">
        <f t="shared" si="13"/>
        <v>1.3185349611542729</v>
      </c>
      <c r="E201" s="1">
        <f t="shared" si="14"/>
        <v>3.3627230772906715</v>
      </c>
      <c r="F201" s="1">
        <f t="shared" si="16"/>
        <v>0.56596473982164541</v>
      </c>
      <c r="G201" s="1">
        <f t="shared" si="15"/>
        <v>5.9415769935603748</v>
      </c>
    </row>
    <row r="202" spans="1:7" x14ac:dyDescent="0.25">
      <c r="A202" s="2" t="s">
        <v>71</v>
      </c>
      <c r="B202" s="2">
        <v>1.486</v>
      </c>
      <c r="C202" s="2">
        <v>1.206</v>
      </c>
      <c r="D202" s="1">
        <f t="shared" si="13"/>
        <v>1.2321724709784412</v>
      </c>
      <c r="E202" s="1">
        <f t="shared" si="14"/>
        <v>5.6300984599807258</v>
      </c>
      <c r="F202" s="1">
        <f t="shared" si="16"/>
        <v>1.2382655176861779</v>
      </c>
      <c r="G202" s="1">
        <f t="shared" si="15"/>
        <v>4.5467618855293042</v>
      </c>
    </row>
    <row r="203" spans="1:7" x14ac:dyDescent="0.25">
      <c r="A203" s="2" t="s">
        <v>71</v>
      </c>
      <c r="B203" s="2">
        <v>1.9179999999999999</v>
      </c>
      <c r="C203" s="2">
        <v>1.004</v>
      </c>
      <c r="D203" s="1">
        <f t="shared" si="13"/>
        <v>1.9103585657370517</v>
      </c>
      <c r="E203" s="1">
        <f t="shared" si="14"/>
        <v>6.049677008423564</v>
      </c>
      <c r="F203" s="1">
        <f t="shared" si="16"/>
        <v>1.2535153655358</v>
      </c>
      <c r="G203" s="1">
        <f t="shared" si="15"/>
        <v>4.8261690081778159</v>
      </c>
    </row>
    <row r="204" spans="1:7" x14ac:dyDescent="0.25">
      <c r="A204" s="2" t="s">
        <v>71</v>
      </c>
      <c r="B204" s="2">
        <v>1.383</v>
      </c>
      <c r="C204" s="2">
        <v>1.1910000000000001</v>
      </c>
      <c r="D204" s="1">
        <f t="shared" si="13"/>
        <v>1.1612090680100755</v>
      </c>
      <c r="E204" s="1">
        <f t="shared" si="14"/>
        <v>5.174683764138388</v>
      </c>
      <c r="F204" s="1">
        <f t="shared" si="16"/>
        <v>1.0984753590031773</v>
      </c>
      <c r="G204" s="1">
        <f t="shared" si="15"/>
        <v>4.7107872941585214</v>
      </c>
    </row>
    <row r="205" spans="1:7" x14ac:dyDescent="0.25">
      <c r="A205" s="2" t="s">
        <v>71</v>
      </c>
      <c r="B205" s="2">
        <v>1.633</v>
      </c>
      <c r="C205" s="2">
        <v>1.0229999999999999</v>
      </c>
      <c r="D205" s="1">
        <f t="shared" si="13"/>
        <v>1.5962854349951126</v>
      </c>
      <c r="E205" s="1">
        <f t="shared" si="14"/>
        <v>5.2482158817883109</v>
      </c>
      <c r="F205" s="1">
        <f t="shared" si="16"/>
        <v>1.061949005268481</v>
      </c>
      <c r="G205" s="1">
        <f t="shared" si="15"/>
        <v>4.942060170263507</v>
      </c>
    </row>
    <row r="206" spans="1:7" x14ac:dyDescent="0.25">
      <c r="A206" s="2" t="s">
        <v>71</v>
      </c>
      <c r="B206" s="2">
        <v>1.304</v>
      </c>
      <c r="C206" s="2">
        <v>1.0960000000000001</v>
      </c>
      <c r="D206" s="1">
        <f t="shared" si="13"/>
        <v>1.1897810218978102</v>
      </c>
      <c r="E206" s="1">
        <f t="shared" si="14"/>
        <v>4.4899139550280758</v>
      </c>
      <c r="F206" s="1">
        <f t="shared" si="16"/>
        <v>0.8855689593753534</v>
      </c>
      <c r="G206" s="1">
        <f t="shared" si="15"/>
        <v>5.0700895819508967</v>
      </c>
    </row>
    <row r="207" spans="1:7" x14ac:dyDescent="0.25">
      <c r="A207" s="2" t="s">
        <v>71</v>
      </c>
      <c r="B207" s="2">
        <v>1.482</v>
      </c>
      <c r="C207" s="2">
        <v>1.1319999999999999</v>
      </c>
      <c r="D207" s="1">
        <f t="shared" si="13"/>
        <v>1.3091872791519437</v>
      </c>
      <c r="E207" s="1">
        <f t="shared" si="14"/>
        <v>5.2704112338859224</v>
      </c>
      <c r="F207" s="1">
        <f t="shared" si="16"/>
        <v>1.1117675260087085</v>
      </c>
      <c r="G207" s="1">
        <f t="shared" si="15"/>
        <v>4.7405695080939418</v>
      </c>
    </row>
    <row r="208" spans="1:7" x14ac:dyDescent="0.25">
      <c r="A208" s="2" t="s">
        <v>71</v>
      </c>
      <c r="B208" s="2">
        <v>1.974</v>
      </c>
      <c r="C208" s="2">
        <v>1.0129999999999999</v>
      </c>
      <c r="D208" s="1">
        <f t="shared" si="13"/>
        <v>1.9486673247778876</v>
      </c>
      <c r="E208" s="1">
        <f t="shared" si="14"/>
        <v>6.2821234488626718</v>
      </c>
      <c r="F208" s="1">
        <f t="shared" si="16"/>
        <v>1.3188048920382864</v>
      </c>
      <c r="G208" s="1">
        <f t="shared" si="15"/>
        <v>4.763497229035373</v>
      </c>
    </row>
    <row r="209" spans="1:7" x14ac:dyDescent="0.25">
      <c r="A209" s="2" t="s">
        <v>71</v>
      </c>
      <c r="B209" s="2">
        <v>2.4390000000000001</v>
      </c>
      <c r="C209" s="2">
        <v>1.08</v>
      </c>
      <c r="D209" s="1">
        <f t="shared" si="13"/>
        <v>2.2583333333333333</v>
      </c>
      <c r="E209" s="1">
        <f t="shared" si="14"/>
        <v>8.2753320406739466</v>
      </c>
      <c r="F209" s="1">
        <f t="shared" si="16"/>
        <v>1.9045478205787234</v>
      </c>
      <c r="G209" s="1">
        <f t="shared" si="15"/>
        <v>4.3450376783710114</v>
      </c>
    </row>
    <row r="210" spans="1:7" x14ac:dyDescent="0.25">
      <c r="A210" s="2" t="s">
        <v>71</v>
      </c>
      <c r="B210" s="2">
        <v>0.92400000000000004</v>
      </c>
      <c r="C210" s="2">
        <v>0.82399999999999995</v>
      </c>
      <c r="D210" s="1">
        <f t="shared" si="13"/>
        <v>1.121359223300971</v>
      </c>
      <c r="E210" s="1">
        <f t="shared" si="14"/>
        <v>2.3919332482195821</v>
      </c>
      <c r="F210" s="1">
        <f t="shared" si="16"/>
        <v>0.34626771620185409</v>
      </c>
      <c r="G210" s="1">
        <f t="shared" si="15"/>
        <v>6.9077570223879121</v>
      </c>
    </row>
    <row r="211" spans="1:7" x14ac:dyDescent="0.25">
      <c r="A211" s="2" t="s">
        <v>71</v>
      </c>
      <c r="B211" s="2">
        <v>1.609</v>
      </c>
      <c r="C211" s="2">
        <v>0.94199999999999995</v>
      </c>
      <c r="D211" s="1">
        <f t="shared" si="13"/>
        <v>1.7080679405520172</v>
      </c>
      <c r="E211" s="1">
        <f t="shared" si="14"/>
        <v>4.7616428700076696</v>
      </c>
      <c r="F211" s="1">
        <f t="shared" si="16"/>
        <v>0.90252960234519208</v>
      </c>
      <c r="G211" s="1">
        <f t="shared" si="15"/>
        <v>5.2758855306626007</v>
      </c>
    </row>
    <row r="212" spans="1:7" x14ac:dyDescent="0.25">
      <c r="A212" s="2" t="s">
        <v>71</v>
      </c>
      <c r="B212" s="2">
        <v>1.2030000000000001</v>
      </c>
      <c r="C212" s="2">
        <v>1.1299999999999999</v>
      </c>
      <c r="D212" s="1">
        <f t="shared" si="13"/>
        <v>1.0646017699115047</v>
      </c>
      <c r="E212" s="1">
        <f t="shared" si="14"/>
        <v>4.2706496373634284</v>
      </c>
      <c r="F212" s="1">
        <f t="shared" si="16"/>
        <v>0.82870897129793919</v>
      </c>
      <c r="G212" s="1">
        <f t="shared" si="15"/>
        <v>5.15337686120938</v>
      </c>
    </row>
    <row r="213" spans="1:7" x14ac:dyDescent="0.25">
      <c r="A213" s="2" t="s">
        <v>71</v>
      </c>
      <c r="B213" s="2">
        <v>0.90900000000000003</v>
      </c>
      <c r="C213" s="2">
        <v>0.73699999999999999</v>
      </c>
      <c r="D213" s="1">
        <f t="shared" si="13"/>
        <v>1.2333785617367707</v>
      </c>
      <c r="E213" s="1">
        <f t="shared" si="14"/>
        <v>2.1046565911973709</v>
      </c>
      <c r="F213" s="1">
        <f t="shared" si="16"/>
        <v>0.28298061022623766</v>
      </c>
      <c r="G213" s="1">
        <f t="shared" si="15"/>
        <v>7.4374586637393199</v>
      </c>
    </row>
    <row r="214" spans="1:7" x14ac:dyDescent="0.25">
      <c r="A214" s="2" t="s">
        <v>71</v>
      </c>
      <c r="B214" s="2">
        <v>1.764</v>
      </c>
      <c r="C214" s="2">
        <v>0.97199999999999998</v>
      </c>
      <c r="D214" s="1">
        <f t="shared" si="13"/>
        <v>1.8148148148148149</v>
      </c>
      <c r="E214" s="1">
        <f t="shared" si="14"/>
        <v>5.3865998965862882</v>
      </c>
      <c r="F214" s="1">
        <f t="shared" si="16"/>
        <v>1.0685255305065042</v>
      </c>
      <c r="G214" s="1">
        <f t="shared" si="15"/>
        <v>5.041152263374487</v>
      </c>
    </row>
    <row r="215" spans="1:7" x14ac:dyDescent="0.25">
      <c r="A215" s="2" t="s">
        <v>71</v>
      </c>
      <c r="B215" s="2">
        <v>1.6020000000000001</v>
      </c>
      <c r="C215" s="2">
        <v>1.1779999999999999</v>
      </c>
      <c r="D215" s="1">
        <f t="shared" si="13"/>
        <v>1.3599320882852293</v>
      </c>
      <c r="E215" s="1">
        <f t="shared" si="14"/>
        <v>5.9286754257779002</v>
      </c>
      <c r="F215" s="1">
        <f t="shared" si="16"/>
        <v>1.3180336129776724</v>
      </c>
      <c r="G215" s="1">
        <f t="shared" si="15"/>
        <v>4.498121570954452</v>
      </c>
    </row>
    <row r="216" spans="1:7" x14ac:dyDescent="0.25">
      <c r="A216" s="2" t="s">
        <v>71</v>
      </c>
      <c r="B216" s="2">
        <v>1.294</v>
      </c>
      <c r="C216" s="2">
        <v>0.88900000000000001</v>
      </c>
      <c r="D216" s="1">
        <f t="shared" si="13"/>
        <v>1.455568053993251</v>
      </c>
      <c r="E216" s="1">
        <f t="shared" si="14"/>
        <v>3.6139813745394762</v>
      </c>
      <c r="F216" s="1">
        <f t="shared" si="16"/>
        <v>0.61926832301668111</v>
      </c>
      <c r="G216" s="1">
        <f t="shared" si="15"/>
        <v>5.8358892909853024</v>
      </c>
    </row>
    <row r="217" spans="1:7" x14ac:dyDescent="0.25">
      <c r="A217" s="2" t="s">
        <v>71</v>
      </c>
      <c r="B217" s="2">
        <v>1.181</v>
      </c>
      <c r="C217" s="2">
        <v>1.1240000000000001</v>
      </c>
      <c r="D217" s="1">
        <f t="shared" si="13"/>
        <v>1.050711743772242</v>
      </c>
      <c r="E217" s="1">
        <f t="shared" si="14"/>
        <v>4.17028831845185</v>
      </c>
      <c r="F217" s="1">
        <f t="shared" si="16"/>
        <v>0.8000868222681744</v>
      </c>
      <c r="G217" s="1">
        <f t="shared" si="15"/>
        <v>5.2122947190024407</v>
      </c>
    </row>
    <row r="218" spans="1:7" x14ac:dyDescent="0.25">
      <c r="A218" s="2" t="s">
        <v>71</v>
      </c>
      <c r="B218" s="2">
        <v>1.603</v>
      </c>
      <c r="C218" s="2">
        <v>0.85499999999999998</v>
      </c>
      <c r="D218" s="1">
        <f t="shared" si="13"/>
        <v>1.8748538011695906</v>
      </c>
      <c r="E218" s="1">
        <f t="shared" si="14"/>
        <v>4.3057569352672944</v>
      </c>
      <c r="F218" s="1">
        <f t="shared" si="16"/>
        <v>0.75672402258006266</v>
      </c>
      <c r="G218" s="1">
        <f t="shared" si="15"/>
        <v>5.6899963616679532</v>
      </c>
    </row>
    <row r="219" spans="1:7" x14ac:dyDescent="0.25">
      <c r="A219" s="2" t="s">
        <v>71</v>
      </c>
      <c r="B219" s="2">
        <v>1.2170000000000001</v>
      </c>
      <c r="C219" s="2">
        <v>1.153</v>
      </c>
      <c r="D219" s="1">
        <f t="shared" si="13"/>
        <v>1.0555073720728534</v>
      </c>
      <c r="E219" s="1">
        <f t="shared" si="14"/>
        <v>4.4082859531098517</v>
      </c>
      <c r="F219" s="1">
        <f t="shared" si="16"/>
        <v>0.86940007891202942</v>
      </c>
      <c r="G219" s="1">
        <f t="shared" si="15"/>
        <v>5.0704917793731941</v>
      </c>
    </row>
    <row r="220" spans="1:7" x14ac:dyDescent="0.25">
      <c r="A220" s="2" t="s">
        <v>71</v>
      </c>
      <c r="B220" s="2">
        <v>1.9119999999999999</v>
      </c>
      <c r="C220" s="2">
        <v>1.173</v>
      </c>
      <c r="D220" s="1">
        <f t="shared" si="13"/>
        <v>1.63000852514919</v>
      </c>
      <c r="E220" s="1">
        <f t="shared" si="14"/>
        <v>7.0458886052475016</v>
      </c>
      <c r="F220" s="1">
        <f t="shared" si="16"/>
        <v>1.6436718586488026</v>
      </c>
      <c r="G220" s="1">
        <f t="shared" si="15"/>
        <v>4.2866759372759757</v>
      </c>
    </row>
    <row r="221" spans="1:7" x14ac:dyDescent="0.25">
      <c r="A221" s="2" t="s">
        <v>71</v>
      </c>
      <c r="B221" s="2">
        <v>1.4570000000000001</v>
      </c>
      <c r="C221" s="2">
        <v>1.175</v>
      </c>
      <c r="D221" s="1">
        <f t="shared" si="13"/>
        <v>1.24</v>
      </c>
      <c r="E221" s="1">
        <f t="shared" si="14"/>
        <v>5.3783280831293867</v>
      </c>
      <c r="F221" s="1">
        <f t="shared" si="16"/>
        <v>1.1551839081775215</v>
      </c>
      <c r="G221" s="1">
        <f t="shared" si="15"/>
        <v>4.655819774718398</v>
      </c>
    </row>
    <row r="222" spans="1:7" x14ac:dyDescent="0.25">
      <c r="A222" s="2" t="s">
        <v>71</v>
      </c>
      <c r="B222" s="2">
        <v>1.869</v>
      </c>
      <c r="C222" s="2">
        <v>1.2130000000000001</v>
      </c>
      <c r="D222" s="1">
        <f t="shared" si="13"/>
        <v>1.5408079142621598</v>
      </c>
      <c r="E222" s="1">
        <f t="shared" si="14"/>
        <v>7.1222952801754591</v>
      </c>
      <c r="F222" s="1">
        <f t="shared" si="16"/>
        <v>1.6925841940566855</v>
      </c>
      <c r="G222" s="1">
        <f t="shared" si="15"/>
        <v>4.2079415045848698</v>
      </c>
    </row>
    <row r="223" spans="1:7" x14ac:dyDescent="0.25">
      <c r="A223" s="2" t="s">
        <v>71</v>
      </c>
      <c r="B223" s="2">
        <v>1.609</v>
      </c>
      <c r="C223" s="2">
        <v>1.0369999999999999</v>
      </c>
      <c r="D223" s="1">
        <f t="shared" si="13"/>
        <v>1.5515911282545807</v>
      </c>
      <c r="E223" s="1">
        <f t="shared" si="14"/>
        <v>5.2418510150721378</v>
      </c>
      <c r="F223" s="1">
        <f t="shared" si="16"/>
        <v>1.0670022848025154</v>
      </c>
      <c r="G223" s="1">
        <f t="shared" si="15"/>
        <v>4.9126895881411521</v>
      </c>
    </row>
    <row r="224" spans="1:7" x14ac:dyDescent="0.25">
      <c r="A224" s="2" t="s">
        <v>71</v>
      </c>
      <c r="B224" s="2">
        <v>1.605</v>
      </c>
      <c r="C224" s="2">
        <v>1.0469999999999999</v>
      </c>
      <c r="D224" s="1">
        <f t="shared" si="13"/>
        <v>1.5329512893982808</v>
      </c>
      <c r="E224" s="1">
        <f t="shared" si="14"/>
        <v>5.2792422508351633</v>
      </c>
      <c r="F224" s="1">
        <f t="shared" si="16"/>
        <v>1.08136643233649</v>
      </c>
      <c r="G224" s="1">
        <f t="shared" si="15"/>
        <v>4.8820104757907039</v>
      </c>
    </row>
    <row r="225" spans="1:7" x14ac:dyDescent="0.25">
      <c r="A225" s="2" t="s">
        <v>71</v>
      </c>
      <c r="B225" s="2">
        <v>2.0190000000000001</v>
      </c>
      <c r="C225" s="2">
        <v>1.0449999999999999</v>
      </c>
      <c r="D225" s="1">
        <f t="shared" si="13"/>
        <v>1.9320574162679429</v>
      </c>
      <c r="E225" s="1">
        <f t="shared" si="14"/>
        <v>6.6283049681396928</v>
      </c>
      <c r="F225" s="1">
        <f t="shared" si="16"/>
        <v>1.4328880800243671</v>
      </c>
      <c r="G225" s="1">
        <f t="shared" si="15"/>
        <v>4.6258357931395278</v>
      </c>
    </row>
    <row r="226" spans="1:7" x14ac:dyDescent="0.25">
      <c r="A226" s="2" t="s">
        <v>71</v>
      </c>
      <c r="B226" s="2">
        <v>2.2599999999999998</v>
      </c>
      <c r="C226" s="2">
        <v>1.1140000000000001</v>
      </c>
      <c r="D226" s="1">
        <f t="shared" si="13"/>
        <v>2.0287253141831236</v>
      </c>
      <c r="E226" s="1">
        <f t="shared" si="14"/>
        <v>7.909399328383806</v>
      </c>
      <c r="F226" s="1">
        <f t="shared" si="16"/>
        <v>1.8408380326847209</v>
      </c>
      <c r="G226" s="1">
        <f t="shared" si="15"/>
        <v>4.2966296805855073</v>
      </c>
    </row>
    <row r="227" spans="1:7" x14ac:dyDescent="0.25">
      <c r="A227" s="2" t="s">
        <v>71</v>
      </c>
      <c r="B227" s="2">
        <v>1.639</v>
      </c>
      <c r="C227" s="2">
        <f>(1.116+0.785)/2</f>
        <v>0.95050000000000012</v>
      </c>
      <c r="D227" s="1">
        <f t="shared" si="13"/>
        <v>1.724355602314571</v>
      </c>
      <c r="E227" s="1">
        <f t="shared" si="14"/>
        <v>4.8941913764516052</v>
      </c>
      <c r="F227" s="1">
        <f t="shared" si="16"/>
        <v>0.9381673782289951</v>
      </c>
      <c r="G227" s="1">
        <f t="shared" si="15"/>
        <v>5.2167571480587052</v>
      </c>
    </row>
    <row r="228" spans="1:7" x14ac:dyDescent="0.25">
      <c r="A228" s="2" t="s">
        <v>71</v>
      </c>
      <c r="B228" s="2">
        <v>1.373</v>
      </c>
      <c r="C228" s="2">
        <f>(1.012+0.363)/2</f>
        <v>0.6875</v>
      </c>
      <c r="D228" s="1">
        <f t="shared" si="13"/>
        <v>1.997090909090909</v>
      </c>
      <c r="E228" s="1">
        <f t="shared" si="14"/>
        <v>2.9654671154479155</v>
      </c>
      <c r="F228" s="1">
        <f t="shared" si="16"/>
        <v>0.42461764260611928</v>
      </c>
      <c r="G228" s="1">
        <f t="shared" si="15"/>
        <v>6.9838528075450705</v>
      </c>
    </row>
    <row r="229" spans="1:7" x14ac:dyDescent="0.25">
      <c r="A229" s="2" t="s">
        <v>71</v>
      </c>
      <c r="B229" s="2">
        <v>1.849</v>
      </c>
      <c r="C229" s="2">
        <v>1.264</v>
      </c>
      <c r="D229" s="1">
        <f t="shared" si="13"/>
        <v>1.4628164556962024</v>
      </c>
      <c r="E229" s="1">
        <f t="shared" si="14"/>
        <v>7.3423292880402347</v>
      </c>
      <c r="F229" s="1">
        <f t="shared" si="16"/>
        <v>1.7914753999736286</v>
      </c>
      <c r="G229" s="1">
        <f t="shared" si="15"/>
        <v>4.0984817810773828</v>
      </c>
    </row>
    <row r="230" spans="1:7" x14ac:dyDescent="0.25">
      <c r="A230" s="2" t="s">
        <v>71</v>
      </c>
      <c r="B230" s="2">
        <v>1.2370000000000001</v>
      </c>
      <c r="C230" s="2">
        <v>1.0529999999999999</v>
      </c>
      <c r="D230" s="1">
        <f t="shared" si="13"/>
        <v>1.1747388414055082</v>
      </c>
      <c r="E230" s="1">
        <f t="shared" si="14"/>
        <v>4.092116068452575</v>
      </c>
      <c r="F230" s="1">
        <f t="shared" si="16"/>
        <v>0.77157890521248518</v>
      </c>
      <c r="G230" s="1">
        <f t="shared" si="15"/>
        <v>5.3035613607472163</v>
      </c>
    </row>
    <row r="231" spans="1:7" x14ac:dyDescent="0.25">
      <c r="A231" s="2" t="s">
        <v>71</v>
      </c>
      <c r="B231" s="2">
        <v>2.2189999999999999</v>
      </c>
      <c r="C231" s="2">
        <v>1.206</v>
      </c>
      <c r="D231" s="1">
        <f t="shared" si="13"/>
        <v>1.8399668325041458</v>
      </c>
      <c r="E231" s="1">
        <f t="shared" si="14"/>
        <v>8.4072600825687953</v>
      </c>
      <c r="F231" s="1">
        <f t="shared" si="16"/>
        <v>2.0755797468964809</v>
      </c>
      <c r="G231" s="1">
        <f t="shared" si="15"/>
        <v>4.0505598954411584</v>
      </c>
    </row>
    <row r="232" spans="1:7" x14ac:dyDescent="0.25">
      <c r="A232" s="2" t="s">
        <v>71</v>
      </c>
      <c r="B232" s="2">
        <v>2.4209999999999998</v>
      </c>
      <c r="C232" s="2">
        <v>1.395</v>
      </c>
      <c r="D232" s="1">
        <f t="shared" si="13"/>
        <v>1.7354838709677418</v>
      </c>
      <c r="E232" s="1">
        <f t="shared" si="14"/>
        <v>10.610085161005539</v>
      </c>
      <c r="F232" s="1">
        <f t="shared" si="16"/>
        <v>2.9895591255703158</v>
      </c>
      <c r="G232" s="1">
        <f t="shared" si="15"/>
        <v>3.5490467708951772</v>
      </c>
    </row>
    <row r="233" spans="1:7" x14ac:dyDescent="0.25">
      <c r="A233" s="2" t="s">
        <v>71</v>
      </c>
      <c r="B233" s="2">
        <v>1.3580000000000001</v>
      </c>
      <c r="C233" s="2">
        <v>1.077</v>
      </c>
      <c r="D233" s="1">
        <f t="shared" si="13"/>
        <v>1.2609099350046427</v>
      </c>
      <c r="E233" s="1">
        <f t="shared" si="14"/>
        <v>4.5947866009902096</v>
      </c>
      <c r="F233" s="1">
        <f t="shared" si="16"/>
        <v>0.91009510016516737</v>
      </c>
      <c r="G233" s="1">
        <f t="shared" si="15"/>
        <v>5.0486884284470177</v>
      </c>
    </row>
    <row r="234" spans="1:7" x14ac:dyDescent="0.25">
      <c r="A234" s="2" t="s">
        <v>71</v>
      </c>
      <c r="B234" s="2">
        <v>1.3029999999999999</v>
      </c>
      <c r="C234" s="2">
        <v>1.133</v>
      </c>
      <c r="D234" s="1">
        <f t="shared" si="13"/>
        <v>1.1500441306266549</v>
      </c>
      <c r="E234" s="1">
        <f t="shared" si="14"/>
        <v>4.637930092901958</v>
      </c>
      <c r="F234" s="1">
        <f t="shared" si="16"/>
        <v>0.93292752824481839</v>
      </c>
      <c r="G234" s="1">
        <f t="shared" si="15"/>
        <v>4.9713723225936093</v>
      </c>
    </row>
    <row r="235" spans="1:7" x14ac:dyDescent="0.25">
      <c r="A235" s="2" t="s">
        <v>71</v>
      </c>
      <c r="B235" s="2">
        <v>1.113</v>
      </c>
      <c r="C235" s="2">
        <v>0.88800000000000001</v>
      </c>
      <c r="D235" s="1">
        <f t="shared" si="13"/>
        <v>1.2533783783783783</v>
      </c>
      <c r="E235" s="1">
        <f t="shared" si="14"/>
        <v>3.1049742496195503</v>
      </c>
      <c r="F235" s="1">
        <f t="shared" si="16"/>
        <v>0.50598526464554916</v>
      </c>
      <c r="G235" s="1">
        <f t="shared" si="15"/>
        <v>6.136491448608953</v>
      </c>
    </row>
    <row r="236" spans="1:7" x14ac:dyDescent="0.25">
      <c r="A236" s="2" t="s">
        <v>71</v>
      </c>
      <c r="B236" s="2">
        <v>1.4590000000000001</v>
      </c>
      <c r="C236" s="2">
        <v>1.1779999999999999</v>
      </c>
      <c r="D236" s="1">
        <f t="shared" si="13"/>
        <v>1.238539898132428</v>
      </c>
      <c r="E236" s="1">
        <f t="shared" si="14"/>
        <v>5.3994615769100847</v>
      </c>
      <c r="F236" s="1">
        <f t="shared" si="16"/>
        <v>1.1621801344861009</v>
      </c>
      <c r="G236" s="1">
        <f t="shared" si="15"/>
        <v>4.6459764856483696</v>
      </c>
    </row>
    <row r="237" spans="1:7" x14ac:dyDescent="0.25">
      <c r="A237" s="2" t="s">
        <v>71</v>
      </c>
      <c r="B237" s="2">
        <v>1.4079999999999999</v>
      </c>
      <c r="C237" s="2">
        <v>1.0249999999999999</v>
      </c>
      <c r="D237" s="1">
        <f t="shared" si="13"/>
        <v>1.373658536585366</v>
      </c>
      <c r="E237" s="1">
        <f t="shared" si="14"/>
        <v>4.5339465176607892</v>
      </c>
      <c r="F237" s="1">
        <f t="shared" si="16"/>
        <v>0.87989448879893373</v>
      </c>
      <c r="G237" s="1">
        <f t="shared" si="15"/>
        <v>5.1528297714987161</v>
      </c>
    </row>
    <row r="238" spans="1:7" x14ac:dyDescent="0.25">
      <c r="A238" s="2" t="s">
        <v>71</v>
      </c>
      <c r="B238" s="2">
        <v>1.7689999999999999</v>
      </c>
      <c r="C238" s="2">
        <v>1.119</v>
      </c>
      <c r="D238" s="1">
        <f t="shared" si="13"/>
        <v>1.580875781948168</v>
      </c>
      <c r="E238" s="1">
        <f t="shared" si="14"/>
        <v>6.2188172153001844</v>
      </c>
      <c r="F238" s="1">
        <f t="shared" si="16"/>
        <v>1.3728891497503655</v>
      </c>
      <c r="G238" s="1">
        <f t="shared" si="15"/>
        <v>4.5297300342354383</v>
      </c>
    </row>
    <row r="239" spans="1:7" x14ac:dyDescent="0.25">
      <c r="A239" s="2" t="s">
        <v>71</v>
      </c>
      <c r="B239" s="2">
        <v>0.98799999999999999</v>
      </c>
      <c r="C239" s="2">
        <f>(1.293+0.595)/2</f>
        <v>0.94399999999999995</v>
      </c>
      <c r="D239" s="1">
        <f t="shared" si="13"/>
        <v>1.0466101694915255</v>
      </c>
      <c r="E239" s="1">
        <f t="shared" si="14"/>
        <v>2.930075503408899</v>
      </c>
      <c r="F239" s="1">
        <f t="shared" si="16"/>
        <v>0.47126369567648124</v>
      </c>
      <c r="G239" s="1">
        <f t="shared" si="15"/>
        <v>6.2174861553951999</v>
      </c>
    </row>
    <row r="240" spans="1:7" x14ac:dyDescent="0.25">
      <c r="A240" s="2" t="s">
        <v>71</v>
      </c>
      <c r="B240" s="2">
        <v>1.429</v>
      </c>
      <c r="C240" s="2">
        <v>1.0549999999999999</v>
      </c>
      <c r="D240" s="1">
        <f t="shared" si="13"/>
        <v>1.3545023696682466</v>
      </c>
      <c r="E240" s="1">
        <f t="shared" si="14"/>
        <v>4.7362493765887042</v>
      </c>
      <c r="F240" s="1">
        <f t="shared" si="16"/>
        <v>0.94177009997183925</v>
      </c>
      <c r="G240" s="1">
        <f t="shared" si="15"/>
        <v>5.0290929566890341</v>
      </c>
    </row>
    <row r="241" spans="1:7" x14ac:dyDescent="0.25">
      <c r="A241" s="2" t="s">
        <v>71</v>
      </c>
      <c r="B241" s="2">
        <v>2.0409999999999999</v>
      </c>
      <c r="C241" s="2">
        <v>1.1870000000000001</v>
      </c>
      <c r="D241" s="1">
        <f t="shared" si="13"/>
        <v>1.7194608256107833</v>
      </c>
      <c r="E241" s="1">
        <f t="shared" si="14"/>
        <v>7.611032849294423</v>
      </c>
      <c r="F241" s="1">
        <f t="shared" si="16"/>
        <v>1.8207286059557082</v>
      </c>
      <c r="G241" s="1">
        <f t="shared" si="15"/>
        <v>4.1802127040780794</v>
      </c>
    </row>
    <row r="242" spans="1:7" x14ac:dyDescent="0.25">
      <c r="A242" s="2" t="s">
        <v>71</v>
      </c>
      <c r="B242" s="2">
        <v>1.9590000000000001</v>
      </c>
      <c r="C242" s="2">
        <v>1.129</v>
      </c>
      <c r="D242" s="1">
        <f t="shared" si="13"/>
        <v>1.7351638618246237</v>
      </c>
      <c r="E242" s="1">
        <f t="shared" si="14"/>
        <v>6.9482950294637345</v>
      </c>
      <c r="F242" s="1">
        <f t="shared" si="16"/>
        <v>1.5844087084856269</v>
      </c>
      <c r="G242" s="1">
        <f t="shared" si="15"/>
        <v>4.3854183533899498</v>
      </c>
    </row>
    <row r="243" spans="1:7" x14ac:dyDescent="0.25">
      <c r="A243" s="2" t="s">
        <v>71</v>
      </c>
      <c r="B243" s="2">
        <v>1.4179999999999999</v>
      </c>
      <c r="C243" s="2">
        <v>1.26</v>
      </c>
      <c r="D243" s="1">
        <f t="shared" si="13"/>
        <v>1.1253968253968254</v>
      </c>
      <c r="E243" s="1">
        <f t="shared" si="14"/>
        <v>5.613020762315811</v>
      </c>
      <c r="F243" s="1">
        <f t="shared" si="16"/>
        <v>1.2444043279613692</v>
      </c>
      <c r="G243" s="1">
        <f t="shared" si="15"/>
        <v>4.5106085186245508</v>
      </c>
    </row>
    <row r="244" spans="1:7" x14ac:dyDescent="0.25">
      <c r="A244" s="2" t="s">
        <v>71</v>
      </c>
      <c r="B244" s="2">
        <v>1.736</v>
      </c>
      <c r="C244" s="2">
        <v>1.097</v>
      </c>
      <c r="D244" s="1">
        <f t="shared" si="13"/>
        <v>1.5824977210574294</v>
      </c>
      <c r="E244" s="1">
        <f t="shared" si="14"/>
        <v>5.9828239167551729</v>
      </c>
      <c r="F244" s="1">
        <f t="shared" si="16"/>
        <v>1.295177700969337</v>
      </c>
      <c r="G244" s="1">
        <f t="shared" si="15"/>
        <v>4.619307383286098</v>
      </c>
    </row>
    <row r="245" spans="1:7" x14ac:dyDescent="0.25">
      <c r="A245" s="2" t="s">
        <v>71</v>
      </c>
      <c r="B245" s="2">
        <v>1.5109999999999999</v>
      </c>
      <c r="C245" s="2">
        <v>1.2170000000000001</v>
      </c>
      <c r="D245" s="1">
        <f t="shared" si="13"/>
        <v>1.2415776499589153</v>
      </c>
      <c r="E245" s="1">
        <f t="shared" si="14"/>
        <v>5.777033889981773</v>
      </c>
      <c r="F245" s="1">
        <f t="shared" si="16"/>
        <v>1.2857730095665962</v>
      </c>
      <c r="G245" s="1">
        <f t="shared" si="15"/>
        <v>4.4930433653519257</v>
      </c>
    </row>
    <row r="246" spans="1:7" x14ac:dyDescent="0.25">
      <c r="A246" s="2" t="s">
        <v>71</v>
      </c>
      <c r="B246" s="2">
        <v>1.3740000000000001</v>
      </c>
      <c r="C246" s="2">
        <v>1.0449999999999999</v>
      </c>
      <c r="D246" s="1">
        <f t="shared" si="13"/>
        <v>1.3148325358851676</v>
      </c>
      <c r="E246" s="1">
        <f t="shared" si="14"/>
        <v>4.5107929798038331</v>
      </c>
      <c r="F246" s="1">
        <f t="shared" si="16"/>
        <v>0.87968807307162367</v>
      </c>
      <c r="G246" s="1">
        <f t="shared" si="15"/>
        <v>5.1277186969847293</v>
      </c>
    </row>
    <row r="247" spans="1:7" x14ac:dyDescent="0.25">
      <c r="A247" s="2" t="s">
        <v>71</v>
      </c>
      <c r="B247" s="2">
        <v>1.506</v>
      </c>
      <c r="C247" s="2">
        <v>1.2390000000000001</v>
      </c>
      <c r="D247" s="1">
        <f t="shared" si="13"/>
        <v>1.2154963680387407</v>
      </c>
      <c r="E247" s="1">
        <f t="shared" si="14"/>
        <v>5.8620045464834174</v>
      </c>
      <c r="F247" s="1">
        <f t="shared" si="16"/>
        <v>1.3178095668941898</v>
      </c>
      <c r="G247" s="1">
        <f t="shared" si="15"/>
        <v>4.4482941190804786</v>
      </c>
    </row>
    <row r="248" spans="1:7" x14ac:dyDescent="0.25">
      <c r="A248" s="2" t="s">
        <v>71</v>
      </c>
      <c r="B248" s="2">
        <v>1.5309999999999999</v>
      </c>
      <c r="C248" s="2">
        <v>0.90500000000000003</v>
      </c>
      <c r="D248" s="1">
        <f t="shared" si="13"/>
        <v>1.6917127071823204</v>
      </c>
      <c r="E248" s="1">
        <f t="shared" si="14"/>
        <v>4.3528494091446053</v>
      </c>
      <c r="F248" s="1">
        <f t="shared" si="16"/>
        <v>0.7907818583680275</v>
      </c>
      <c r="G248" s="1">
        <f t="shared" si="15"/>
        <v>5.5044882012439924</v>
      </c>
    </row>
    <row r="249" spans="1:7" x14ac:dyDescent="0.25">
      <c r="A249" s="2" t="s">
        <v>71</v>
      </c>
      <c r="B249" s="2">
        <v>2.3079999999999998</v>
      </c>
      <c r="C249" s="2">
        <f>(1.011+0.568)/2</f>
        <v>0.78949999999999987</v>
      </c>
      <c r="D249" s="1">
        <f t="shared" si="13"/>
        <v>2.9233692210259661</v>
      </c>
      <c r="E249" s="1">
        <f t="shared" si="14"/>
        <v>5.7245033192210979</v>
      </c>
      <c r="F249" s="1">
        <f t="shared" si="16"/>
        <v>1.001041462683635</v>
      </c>
      <c r="G249" s="1">
        <f t="shared" si="15"/>
        <v>5.7185476652231797</v>
      </c>
    </row>
    <row r="250" spans="1:7" x14ac:dyDescent="0.25">
      <c r="A250" s="2" t="s">
        <v>71</v>
      </c>
      <c r="B250" s="2">
        <v>1.845</v>
      </c>
      <c r="C250" s="2">
        <v>0.89600000000000002</v>
      </c>
      <c r="D250" s="1">
        <f t="shared" si="13"/>
        <v>2.0591517857142856</v>
      </c>
      <c r="E250" s="1">
        <f t="shared" si="14"/>
        <v>5.1934296475023594</v>
      </c>
      <c r="F250" s="1">
        <f t="shared" si="16"/>
        <v>0.97500988440596414</v>
      </c>
      <c r="G250" s="1">
        <f t="shared" si="15"/>
        <v>5.3265405105780186</v>
      </c>
    </row>
    <row r="251" spans="1:7" x14ac:dyDescent="0.25">
      <c r="A251" s="2" t="s">
        <v>71</v>
      </c>
      <c r="B251" s="2">
        <v>1.5629999999999999</v>
      </c>
      <c r="C251" s="2">
        <v>1.2430000000000001</v>
      </c>
      <c r="D251" s="1">
        <f t="shared" si="13"/>
        <v>1.2574416733708769</v>
      </c>
      <c r="E251" s="1">
        <f t="shared" si="14"/>
        <v>6.1035144817281335</v>
      </c>
      <c r="F251" s="1">
        <f t="shared" si="16"/>
        <v>1.3938824724736452</v>
      </c>
      <c r="G251" s="1">
        <f t="shared" si="15"/>
        <v>4.3787870227656773</v>
      </c>
    </row>
    <row r="252" spans="1:7" x14ac:dyDescent="0.25">
      <c r="A252" s="2" t="s">
        <v>71</v>
      </c>
      <c r="B252" s="2">
        <v>1.3029999999999999</v>
      </c>
      <c r="C252" s="2">
        <v>1.1659999999999999</v>
      </c>
      <c r="D252" s="1">
        <f t="shared" si="13"/>
        <v>1.1174957118353346</v>
      </c>
      <c r="E252" s="1">
        <f t="shared" si="14"/>
        <v>4.7730154354136651</v>
      </c>
      <c r="F252" s="1">
        <f t="shared" si="16"/>
        <v>0.97631853681696512</v>
      </c>
      <c r="G252" s="1">
        <f t="shared" si="15"/>
        <v>4.8887891148465243</v>
      </c>
    </row>
    <row r="253" spans="1:7" x14ac:dyDescent="0.25">
      <c r="A253" s="2" t="s">
        <v>71</v>
      </c>
      <c r="B253" s="2">
        <v>1.3440000000000001</v>
      </c>
      <c r="C253" s="2">
        <f>(1.049+0.404)</f>
        <v>1.4529999999999998</v>
      </c>
      <c r="D253" s="1">
        <f t="shared" si="13"/>
        <v>0.92498279421885765</v>
      </c>
      <c r="E253" s="1">
        <f t="shared" si="14"/>
        <v>6.1350026648950626</v>
      </c>
      <c r="F253" s="1">
        <f t="shared" si="16"/>
        <v>1.4254474039637042</v>
      </c>
      <c r="G253" s="1">
        <f t="shared" si="15"/>
        <v>4.3039137381257433</v>
      </c>
    </row>
    <row r="254" spans="1:7" x14ac:dyDescent="0.25">
      <c r="A254" s="2" t="s">
        <v>71</v>
      </c>
      <c r="B254" s="2">
        <v>1.4159999999999999</v>
      </c>
      <c r="C254" s="2">
        <v>1.1419999999999999</v>
      </c>
      <c r="D254" s="1">
        <f t="shared" si="13"/>
        <v>1.2399299474605956</v>
      </c>
      <c r="E254" s="1">
        <f t="shared" si="14"/>
        <v>5.0801815155257541</v>
      </c>
      <c r="F254" s="1">
        <f t="shared" si="16"/>
        <v>1.0604795200687767</v>
      </c>
      <c r="G254" s="1">
        <f t="shared" si="15"/>
        <v>4.7904569766668219</v>
      </c>
    </row>
    <row r="255" spans="1:7" x14ac:dyDescent="0.25">
      <c r="A255" s="2" t="s">
        <v>71</v>
      </c>
      <c r="B255" s="2">
        <v>2.0750000000000002</v>
      </c>
      <c r="C255" s="2">
        <v>0.97399999999999998</v>
      </c>
      <c r="D255" s="1">
        <f t="shared" si="13"/>
        <v>2.1303901437371664</v>
      </c>
      <c r="E255" s="1">
        <f t="shared" si="14"/>
        <v>6.349315832537652</v>
      </c>
      <c r="F255" s="1">
        <f t="shared" si="16"/>
        <v>1.3041530418996858</v>
      </c>
      <c r="G255" s="1">
        <f t="shared" si="15"/>
        <v>4.8685358455238994</v>
      </c>
    </row>
    <row r="256" spans="1:7" x14ac:dyDescent="0.25">
      <c r="A256" s="2" t="s">
        <v>71</v>
      </c>
      <c r="B256" s="2">
        <v>1.768</v>
      </c>
      <c r="C256" s="2">
        <v>0.76300000000000001</v>
      </c>
      <c r="D256" s="1">
        <f t="shared" si="13"/>
        <v>2.3171690694626474</v>
      </c>
      <c r="E256" s="1">
        <f t="shared" si="14"/>
        <v>4.237958224210173</v>
      </c>
      <c r="F256" s="1">
        <f t="shared" si="16"/>
        <v>0.69210056608001502</v>
      </c>
      <c r="G256" s="1">
        <f t="shared" si="15"/>
        <v>6.1233272040413489</v>
      </c>
    </row>
    <row r="257" spans="1:7" x14ac:dyDescent="0.25">
      <c r="A257" s="2" t="s">
        <v>71</v>
      </c>
      <c r="B257" s="2">
        <v>1.46</v>
      </c>
      <c r="C257" s="2">
        <v>0.99</v>
      </c>
      <c r="D257" s="1">
        <f t="shared" si="13"/>
        <v>1.4747474747474747</v>
      </c>
      <c r="E257" s="1">
        <f t="shared" si="14"/>
        <v>4.5408580214986873</v>
      </c>
      <c r="F257" s="1">
        <f t="shared" si="16"/>
        <v>0.86983867613879795</v>
      </c>
      <c r="G257" s="1">
        <f t="shared" si="15"/>
        <v>5.2203450433538947</v>
      </c>
    </row>
    <row r="258" spans="1:7" x14ac:dyDescent="0.25">
      <c r="A258" s="2" t="s">
        <v>71</v>
      </c>
      <c r="B258" s="2">
        <v>1.2729999999999999</v>
      </c>
      <c r="C258" s="2">
        <v>1.0629999999999999</v>
      </c>
      <c r="D258" s="1">
        <f t="shared" ref="D258:D321" si="17">B258/C258</f>
        <v>1.1975540921919097</v>
      </c>
      <c r="E258" s="1">
        <f t="shared" ref="E258:E321" si="18">((4*PI()*(C258/2)^2)+((PI()*C258)*(B258-C258)))</f>
        <v>4.251200037245054</v>
      </c>
      <c r="F258" s="1">
        <f t="shared" si="16"/>
        <v>0.8152942303426387</v>
      </c>
      <c r="G258" s="1">
        <f t="shared" si="15"/>
        <v>5.2143138992390865</v>
      </c>
    </row>
    <row r="259" spans="1:7" x14ac:dyDescent="0.25">
      <c r="A259" s="2" t="s">
        <v>71</v>
      </c>
      <c r="B259" s="2">
        <v>1.25</v>
      </c>
      <c r="C259" s="2">
        <v>1.0680000000000001</v>
      </c>
      <c r="D259" s="1">
        <f t="shared" si="17"/>
        <v>1.1704119850187265</v>
      </c>
      <c r="E259" s="1">
        <f t="shared" si="18"/>
        <v>4.1940261925423741</v>
      </c>
      <c r="F259" s="1">
        <f t="shared" si="16"/>
        <v>0.80088453128598369</v>
      </c>
      <c r="G259" s="1">
        <f t="shared" si="15"/>
        <v>5.2367426622761819</v>
      </c>
    </row>
    <row r="260" spans="1:7" x14ac:dyDescent="0.25">
      <c r="A260" s="2" t="s">
        <v>71</v>
      </c>
      <c r="B260" s="2">
        <v>0.98899999999999999</v>
      </c>
      <c r="C260" s="2">
        <v>0.87</v>
      </c>
      <c r="D260" s="1">
        <f t="shared" si="17"/>
        <v>1.1367816091954024</v>
      </c>
      <c r="E260" s="1">
        <f t="shared" si="18"/>
        <v>2.7031205669282654</v>
      </c>
      <c r="F260" s="1">
        <f t="shared" si="16"/>
        <v>0.41553304104299449</v>
      </c>
      <c r="G260" s="1">
        <f t="shared" si="15"/>
        <v>6.505188035452945</v>
      </c>
    </row>
    <row r="261" spans="1:7" x14ac:dyDescent="0.25">
      <c r="A261" s="2" t="s">
        <v>71</v>
      </c>
      <c r="B261" s="2">
        <v>2.0299999999999998</v>
      </c>
      <c r="C261" s="2">
        <v>1.0840000000000001</v>
      </c>
      <c r="D261" s="1">
        <f t="shared" si="17"/>
        <v>1.872693726937269</v>
      </c>
      <c r="E261" s="1">
        <f t="shared" si="18"/>
        <v>6.9131374660774103</v>
      </c>
      <c r="F261" s="1">
        <f t="shared" si="16"/>
        <v>1.5399904807971647</v>
      </c>
      <c r="G261" s="1">
        <f t="shared" ref="G261:G324" si="19">E261/F261</f>
        <v>4.4890780509882608</v>
      </c>
    </row>
    <row r="262" spans="1:7" x14ac:dyDescent="0.25">
      <c r="A262" s="2" t="s">
        <v>71</v>
      </c>
      <c r="B262" s="2">
        <v>1.8320000000000001</v>
      </c>
      <c r="C262" s="2">
        <v>1.1859999999999999</v>
      </c>
      <c r="D262" s="1">
        <f t="shared" si="17"/>
        <v>1.5446880269814505</v>
      </c>
      <c r="E262" s="1">
        <f t="shared" si="18"/>
        <v>6.8259017212725306</v>
      </c>
      <c r="F262" s="1">
        <f t="shared" ref="F262:F325" si="20">(((4/3)*PI()*(C262/2)^3)+(PI()*((C262/2)^2)*(B262-C262)))</f>
        <v>1.5871401379439565</v>
      </c>
      <c r="G262" s="1">
        <f t="shared" si="19"/>
        <v>4.3007555275585627</v>
      </c>
    </row>
    <row r="263" spans="1:7" x14ac:dyDescent="0.25">
      <c r="A263" s="2" t="s">
        <v>71</v>
      </c>
      <c r="B263" s="2">
        <v>1.387</v>
      </c>
      <c r="C263" s="2">
        <v>0.96499999999999997</v>
      </c>
      <c r="D263" s="1">
        <f t="shared" si="17"/>
        <v>1.4373056994818654</v>
      </c>
      <c r="E263" s="1">
        <f t="shared" si="18"/>
        <v>4.2048803951605267</v>
      </c>
      <c r="F263" s="1">
        <f t="shared" si="20"/>
        <v>0.77916605515082826</v>
      </c>
      <c r="G263" s="1">
        <f t="shared" si="19"/>
        <v>5.3966421757767158</v>
      </c>
    </row>
    <row r="264" spans="1:7" x14ac:dyDescent="0.25">
      <c r="A264" s="2" t="s">
        <v>71</v>
      </c>
      <c r="B264" s="2">
        <v>1.3380000000000001</v>
      </c>
      <c r="C264" s="2">
        <v>1.147</v>
      </c>
      <c r="D264" s="1">
        <f t="shared" si="17"/>
        <v>1.1665213600697473</v>
      </c>
      <c r="E264" s="1">
        <f t="shared" si="18"/>
        <v>4.8213582631671059</v>
      </c>
      <c r="F264" s="1">
        <f t="shared" si="20"/>
        <v>0.98746828345500781</v>
      </c>
      <c r="G264" s="1">
        <f t="shared" si="19"/>
        <v>4.8825449322765841</v>
      </c>
    </row>
    <row r="265" spans="1:7" x14ac:dyDescent="0.25">
      <c r="A265" s="2" t="s">
        <v>71</v>
      </c>
      <c r="B265" s="2">
        <v>2.4020000000000001</v>
      </c>
      <c r="C265" s="2">
        <v>1.2170000000000001</v>
      </c>
      <c r="D265" s="1">
        <f t="shared" si="17"/>
        <v>1.9737058340180773</v>
      </c>
      <c r="E265" s="1">
        <f t="shared" si="18"/>
        <v>9.1836104591239049</v>
      </c>
      <c r="F265" s="1">
        <f t="shared" si="20"/>
        <v>2.3222239307280903</v>
      </c>
      <c r="G265" s="1">
        <f t="shared" si="19"/>
        <v>3.9546618814855439</v>
      </c>
    </row>
    <row r="266" spans="1:7" x14ac:dyDescent="0.25">
      <c r="A266" s="2" t="s">
        <v>71</v>
      </c>
      <c r="B266" s="2">
        <v>1.4590000000000001</v>
      </c>
      <c r="C266" s="2">
        <v>1.1100000000000001</v>
      </c>
      <c r="D266" s="1">
        <f t="shared" si="17"/>
        <v>1.3144144144144143</v>
      </c>
      <c r="E266" s="1">
        <f t="shared" si="18"/>
        <v>5.0877778865621348</v>
      </c>
      <c r="F266" s="1">
        <f t="shared" si="20"/>
        <v>1.0538134049858539</v>
      </c>
      <c r="G266" s="1">
        <f t="shared" si="19"/>
        <v>4.8279684643321001</v>
      </c>
    </row>
    <row r="267" spans="1:7" x14ac:dyDescent="0.25">
      <c r="A267" s="2" t="s">
        <v>71</v>
      </c>
      <c r="B267" s="2">
        <v>2.5059999999999998</v>
      </c>
      <c r="C267" s="2">
        <v>1.0660000000000001</v>
      </c>
      <c r="D267" s="1">
        <f t="shared" si="17"/>
        <v>2.3508442776735454</v>
      </c>
      <c r="E267" s="1">
        <f t="shared" si="18"/>
        <v>8.3924380484291579</v>
      </c>
      <c r="F267" s="1">
        <f t="shared" si="20"/>
        <v>1.9194526126464357</v>
      </c>
      <c r="G267" s="1">
        <f t="shared" si="19"/>
        <v>4.372308017991716</v>
      </c>
    </row>
    <row r="268" spans="1:7" x14ac:dyDescent="0.25">
      <c r="A268" s="2" t="s">
        <v>71</v>
      </c>
      <c r="B268" s="2">
        <v>1.964</v>
      </c>
      <c r="C268" s="2">
        <v>0.86699999999999999</v>
      </c>
      <c r="D268" s="1">
        <f t="shared" si="17"/>
        <v>2.2652825836216839</v>
      </c>
      <c r="E268" s="1">
        <f t="shared" si="18"/>
        <v>5.349466271420857</v>
      </c>
      <c r="F268" s="1">
        <f t="shared" si="20"/>
        <v>0.98887839307715797</v>
      </c>
      <c r="G268" s="1">
        <f t="shared" si="19"/>
        <v>5.4096300504398434</v>
      </c>
    </row>
    <row r="269" spans="1:7" x14ac:dyDescent="0.25">
      <c r="A269" s="2" t="s">
        <v>71</v>
      </c>
      <c r="B269" s="2">
        <v>1.792</v>
      </c>
      <c r="C269" s="2">
        <v>1.145</v>
      </c>
      <c r="D269" s="1">
        <f t="shared" si="17"/>
        <v>1.5650655021834061</v>
      </c>
      <c r="E269" s="1">
        <f t="shared" si="18"/>
        <v>6.4460454703416818</v>
      </c>
      <c r="F269" s="1">
        <f t="shared" si="20"/>
        <v>1.4521872698494662</v>
      </c>
      <c r="G269" s="1">
        <f t="shared" si="19"/>
        <v>4.4388527596787704</v>
      </c>
    </row>
    <row r="270" spans="1:7" x14ac:dyDescent="0.25">
      <c r="A270" s="2" t="s">
        <v>71</v>
      </c>
      <c r="B270" s="2">
        <v>2.5939999999999999</v>
      </c>
      <c r="C270" s="2">
        <v>1.0089999999999999</v>
      </c>
      <c r="D270" s="1">
        <f t="shared" si="17"/>
        <v>2.5708622398414271</v>
      </c>
      <c r="E270" s="1">
        <f t="shared" si="18"/>
        <v>8.2226349655026301</v>
      </c>
      <c r="F270" s="1">
        <f t="shared" si="20"/>
        <v>1.8052278906753227</v>
      </c>
      <c r="G270" s="1">
        <f t="shared" si="19"/>
        <v>4.5549013551007134</v>
      </c>
    </row>
    <row r="271" spans="1:7" x14ac:dyDescent="0.25">
      <c r="A271" s="2" t="s">
        <v>71</v>
      </c>
      <c r="B271" s="2">
        <v>1.56</v>
      </c>
      <c r="C271" s="2">
        <v>1.0740000000000001</v>
      </c>
      <c r="D271" s="1">
        <f t="shared" si="17"/>
        <v>1.4525139664804469</v>
      </c>
      <c r="E271" s="1">
        <f t="shared" si="18"/>
        <v>5.2635499955304841</v>
      </c>
      <c r="F271" s="1">
        <f t="shared" si="20"/>
        <v>1.0889373941714882</v>
      </c>
      <c r="G271" s="1">
        <f t="shared" si="19"/>
        <v>4.8336571263908397</v>
      </c>
    </row>
    <row r="272" spans="1:7" x14ac:dyDescent="0.25">
      <c r="A272" s="2" t="s">
        <v>71</v>
      </c>
      <c r="B272" s="2">
        <v>0.89400000000000002</v>
      </c>
      <c r="C272" s="2">
        <v>0.82</v>
      </c>
      <c r="D272" s="1">
        <f t="shared" si="17"/>
        <v>1.0902439024390245</v>
      </c>
      <c r="E272" s="1">
        <f t="shared" si="18"/>
        <v>2.3030387424936052</v>
      </c>
      <c r="F272" s="1">
        <f t="shared" si="20"/>
        <v>0.32777513735914765</v>
      </c>
      <c r="G272" s="1">
        <f t="shared" si="19"/>
        <v>7.0262764926252919</v>
      </c>
    </row>
    <row r="273" spans="1:7" x14ac:dyDescent="0.25">
      <c r="A273" s="2" t="s">
        <v>71</v>
      </c>
      <c r="B273" s="2">
        <v>1.2370000000000001</v>
      </c>
      <c r="C273" s="2">
        <v>1.101</v>
      </c>
      <c r="D273" s="1">
        <f t="shared" si="17"/>
        <v>1.1235240690281563</v>
      </c>
      <c r="E273" s="1">
        <f t="shared" si="18"/>
        <v>4.2786512738521223</v>
      </c>
      <c r="F273" s="1">
        <f t="shared" si="20"/>
        <v>0.82829258198963862</v>
      </c>
      <c r="G273" s="1">
        <f t="shared" si="19"/>
        <v>5.1656279035777306</v>
      </c>
    </row>
    <row r="274" spans="1:7" x14ac:dyDescent="0.25">
      <c r="A274" s="2" t="s">
        <v>71</v>
      </c>
      <c r="B274" s="2">
        <v>1.96</v>
      </c>
      <c r="C274" s="2">
        <v>0.98599999999999999</v>
      </c>
      <c r="D274" s="1">
        <f t="shared" si="17"/>
        <v>1.9878296146044625</v>
      </c>
      <c r="E274" s="1">
        <f t="shared" si="18"/>
        <v>6.0713162986214906</v>
      </c>
      <c r="F274" s="1">
        <f t="shared" si="20"/>
        <v>1.2456224344361064</v>
      </c>
      <c r="G274" s="1">
        <f t="shared" si="19"/>
        <v>4.8741224714453519</v>
      </c>
    </row>
    <row r="275" spans="1:7" x14ac:dyDescent="0.25">
      <c r="A275" s="2" t="s">
        <v>71</v>
      </c>
      <c r="B275" s="2">
        <v>1.282</v>
      </c>
      <c r="C275" s="2">
        <f>(1.093+0.591)/2</f>
        <v>0.84199999999999997</v>
      </c>
      <c r="D275" s="1">
        <f t="shared" si="17"/>
        <v>1.5225653206650833</v>
      </c>
      <c r="E275" s="1">
        <f t="shared" si="18"/>
        <v>3.39117334036158</v>
      </c>
      <c r="F275" s="1">
        <f t="shared" si="20"/>
        <v>0.55756144887959502</v>
      </c>
      <c r="G275" s="1">
        <f t="shared" si="19"/>
        <v>6.0821517469976687</v>
      </c>
    </row>
    <row r="276" spans="1:7" x14ac:dyDescent="0.25">
      <c r="A276" s="2" t="s">
        <v>71</v>
      </c>
      <c r="B276" s="2">
        <v>1.583</v>
      </c>
      <c r="C276" s="2">
        <v>1.31</v>
      </c>
      <c r="D276" s="1">
        <f t="shared" si="17"/>
        <v>1.2083969465648854</v>
      </c>
      <c r="E276" s="1">
        <f t="shared" si="18"/>
        <v>6.5148149335287622</v>
      </c>
      <c r="F276" s="1">
        <f t="shared" si="20"/>
        <v>1.5450530432138918</v>
      </c>
      <c r="G276" s="1">
        <f t="shared" si="19"/>
        <v>4.2165639310202465</v>
      </c>
    </row>
    <row r="277" spans="1:7" x14ac:dyDescent="0.25">
      <c r="A277" s="2" t="s">
        <v>71</v>
      </c>
      <c r="B277" s="2">
        <v>2.2469999999999999</v>
      </c>
      <c r="C277" s="2">
        <v>1.0860000000000001</v>
      </c>
      <c r="D277" s="1">
        <f t="shared" si="17"/>
        <v>2.0690607734806625</v>
      </c>
      <c r="E277" s="1">
        <f t="shared" si="18"/>
        <v>7.6662463401812637</v>
      </c>
      <c r="F277" s="1">
        <f t="shared" si="20"/>
        <v>1.7460669276199896</v>
      </c>
      <c r="G277" s="1">
        <f t="shared" si="19"/>
        <v>4.3905798906751468</v>
      </c>
    </row>
    <row r="278" spans="1:7" x14ac:dyDescent="0.25">
      <c r="A278" s="2" t="s">
        <v>71</v>
      </c>
      <c r="B278" s="2">
        <v>1.4259999999999999</v>
      </c>
      <c r="C278" s="2">
        <v>1.0569999999999999</v>
      </c>
      <c r="D278" s="1">
        <f t="shared" si="17"/>
        <v>1.349101229895932</v>
      </c>
      <c r="E278" s="1">
        <f t="shared" si="18"/>
        <v>4.7352660580881301</v>
      </c>
      <c r="F278" s="1">
        <f t="shared" si="20"/>
        <v>0.94212673069008135</v>
      </c>
      <c r="G278" s="1">
        <f t="shared" si="19"/>
        <v>5.0261455320556303</v>
      </c>
    </row>
    <row r="279" spans="1:7" x14ac:dyDescent="0.25">
      <c r="A279" s="2" t="s">
        <v>71</v>
      </c>
      <c r="B279" s="2">
        <v>1.409</v>
      </c>
      <c r="C279" s="2">
        <v>1.0249999999999999</v>
      </c>
      <c r="D279" s="1">
        <f t="shared" si="17"/>
        <v>1.3746341463414635</v>
      </c>
      <c r="E279" s="1">
        <f t="shared" si="18"/>
        <v>4.5371666501307191</v>
      </c>
      <c r="F279" s="1">
        <f t="shared" si="20"/>
        <v>0.8807196477443533</v>
      </c>
      <c r="G279" s="1">
        <f t="shared" si="19"/>
        <v>5.1516582623665093</v>
      </c>
    </row>
    <row r="280" spans="1:7" x14ac:dyDescent="0.25">
      <c r="A280" s="2" t="s">
        <v>71</v>
      </c>
      <c r="B280" s="2">
        <v>1.4490000000000001</v>
      </c>
      <c r="C280" s="2">
        <v>0.875</v>
      </c>
      <c r="D280" s="1">
        <f t="shared" si="17"/>
        <v>1.6560000000000001</v>
      </c>
      <c r="E280" s="1">
        <f t="shared" si="18"/>
        <v>3.9831467856701588</v>
      </c>
      <c r="F280" s="1">
        <f t="shared" si="20"/>
        <v>0.69592822261708887</v>
      </c>
      <c r="G280" s="1">
        <f t="shared" si="19"/>
        <v>5.7235023041474662</v>
      </c>
    </row>
    <row r="281" spans="1:7" x14ac:dyDescent="0.25">
      <c r="A281" s="2" t="s">
        <v>71</v>
      </c>
      <c r="B281" s="2">
        <v>1.4670000000000001</v>
      </c>
      <c r="C281" s="2">
        <v>1.123</v>
      </c>
      <c r="D281" s="1">
        <f t="shared" si="17"/>
        <v>1.3063223508459485</v>
      </c>
      <c r="E281" s="1">
        <f t="shared" si="18"/>
        <v>5.1755885428226227</v>
      </c>
      <c r="F281" s="1">
        <f t="shared" si="20"/>
        <v>1.0822736588449999</v>
      </c>
      <c r="G281" s="1">
        <f t="shared" si="19"/>
        <v>4.7821440543475848</v>
      </c>
    </row>
    <row r="282" spans="1:7" x14ac:dyDescent="0.25">
      <c r="A282" s="2" t="s">
        <v>71</v>
      </c>
      <c r="B282" s="2">
        <v>1.9339999999999999</v>
      </c>
      <c r="C282" s="2">
        <v>1.246</v>
      </c>
      <c r="D282" s="1">
        <f t="shared" si="17"/>
        <v>1.552166934189406</v>
      </c>
      <c r="E282" s="1">
        <f t="shared" si="18"/>
        <v>7.5704968792851535</v>
      </c>
      <c r="F282" s="1">
        <f t="shared" si="20"/>
        <v>1.8517758959152384</v>
      </c>
      <c r="G282" s="1">
        <f t="shared" si="19"/>
        <v>4.0882359987429489</v>
      </c>
    </row>
    <row r="283" spans="1:7" x14ac:dyDescent="0.25">
      <c r="A283" s="2" t="s">
        <v>71</v>
      </c>
      <c r="B283" s="2">
        <v>1.796</v>
      </c>
      <c r="C283" s="2">
        <v>0.92400000000000004</v>
      </c>
      <c r="D283" s="1">
        <f t="shared" si="17"/>
        <v>1.9437229437229437</v>
      </c>
      <c r="E283" s="1">
        <f t="shared" si="18"/>
        <v>5.2134855750028759</v>
      </c>
      <c r="F283" s="1">
        <f t="shared" si="20"/>
        <v>0.99778450430099597</v>
      </c>
      <c r="G283" s="1">
        <f t="shared" si="19"/>
        <v>5.2250616766745797</v>
      </c>
    </row>
    <row r="284" spans="1:7" x14ac:dyDescent="0.25">
      <c r="A284" s="2" t="s">
        <v>71</v>
      </c>
      <c r="B284" s="2">
        <v>1.5369999999999999</v>
      </c>
      <c r="C284" s="2">
        <v>1.2</v>
      </c>
      <c r="D284" s="1">
        <f t="shared" si="17"/>
        <v>1.2808333333333333</v>
      </c>
      <c r="E284" s="1">
        <f t="shared" si="18"/>
        <v>5.794353490281015</v>
      </c>
      <c r="F284" s="1">
        <f t="shared" si="20"/>
        <v>1.2859167049673741</v>
      </c>
      <c r="G284" s="1">
        <f t="shared" si="19"/>
        <v>4.5060099677513934</v>
      </c>
    </row>
    <row r="285" spans="1:7" x14ac:dyDescent="0.25">
      <c r="A285" s="2" t="s">
        <v>71</v>
      </c>
      <c r="B285" s="2">
        <v>1.194</v>
      </c>
      <c r="C285" s="2">
        <v>1.115</v>
      </c>
      <c r="D285" s="1">
        <f t="shared" si="17"/>
        <v>1.0708520179372196</v>
      </c>
      <c r="E285" s="1">
        <f t="shared" si="18"/>
        <v>4.1824337156506273</v>
      </c>
      <c r="F285" s="1">
        <f t="shared" si="20"/>
        <v>0.80294816679290615</v>
      </c>
      <c r="G285" s="1">
        <f t="shared" si="19"/>
        <v>5.2088464593622357</v>
      </c>
    </row>
    <row r="286" spans="1:7" x14ac:dyDescent="0.25">
      <c r="A286" s="2" t="s">
        <v>71</v>
      </c>
      <c r="B286" s="2">
        <v>1.3160000000000001</v>
      </c>
      <c r="C286" s="2">
        <v>1.048</v>
      </c>
      <c r="D286" s="1">
        <f t="shared" si="17"/>
        <v>1.2557251908396947</v>
      </c>
      <c r="E286" s="1">
        <f t="shared" si="18"/>
        <v>4.332784056866128</v>
      </c>
      <c r="F286" s="1">
        <f t="shared" si="20"/>
        <v>0.8338524129703353</v>
      </c>
      <c r="G286" s="1">
        <f t="shared" si="19"/>
        <v>5.1961042379573579</v>
      </c>
    </row>
    <row r="287" spans="1:7" x14ac:dyDescent="0.25">
      <c r="A287" s="2" t="s">
        <v>71</v>
      </c>
      <c r="B287" s="2">
        <v>1.5780000000000001</v>
      </c>
      <c r="C287" s="2">
        <v>1.0169999999999999</v>
      </c>
      <c r="D287" s="1">
        <f t="shared" si="17"/>
        <v>1.5516224188790562</v>
      </c>
      <c r="E287" s="1">
        <f t="shared" si="18"/>
        <v>5.0417095718898928</v>
      </c>
      <c r="F287" s="1">
        <f t="shared" si="20"/>
        <v>1.006475235786485</v>
      </c>
      <c r="G287" s="1">
        <f t="shared" si="19"/>
        <v>5.0092733458565171</v>
      </c>
    </row>
    <row r="288" spans="1:7" x14ac:dyDescent="0.25">
      <c r="A288" s="2" t="s">
        <v>71</v>
      </c>
      <c r="B288" s="2">
        <v>2.6840000000000002</v>
      </c>
      <c r="C288" s="2">
        <v>1.29</v>
      </c>
      <c r="D288" s="1">
        <f t="shared" si="17"/>
        <v>2.0806201550387597</v>
      </c>
      <c r="E288" s="1">
        <f t="shared" si="18"/>
        <v>10.877324740083157</v>
      </c>
      <c r="F288" s="1">
        <f t="shared" si="20"/>
        <v>2.94593536268165</v>
      </c>
      <c r="G288" s="1">
        <f t="shared" si="19"/>
        <v>3.6923161580102213</v>
      </c>
    </row>
    <row r="289" spans="1:7" x14ac:dyDescent="0.25">
      <c r="A289" s="2" t="s">
        <v>71</v>
      </c>
      <c r="B289" s="2">
        <v>2.7120000000000002</v>
      </c>
      <c r="C289" s="2">
        <v>1.0289999999999999</v>
      </c>
      <c r="D289" s="1">
        <f t="shared" si="17"/>
        <v>2.6355685131195341</v>
      </c>
      <c r="E289" s="1">
        <f t="shared" si="18"/>
        <v>8.7670792555550499</v>
      </c>
      <c r="F289" s="1">
        <f t="shared" si="20"/>
        <v>1.9700882990731747</v>
      </c>
      <c r="G289" s="1">
        <f t="shared" si="19"/>
        <v>4.4500945768164355</v>
      </c>
    </row>
    <row r="290" spans="1:7" x14ac:dyDescent="0.25">
      <c r="A290" s="2" t="s">
        <v>71</v>
      </c>
      <c r="B290" s="2">
        <v>1.696</v>
      </c>
      <c r="C290" s="2">
        <v>1.087</v>
      </c>
      <c r="D290" s="1">
        <f t="shared" si="17"/>
        <v>1.5602575896964122</v>
      </c>
      <c r="E290" s="1">
        <f t="shared" si="18"/>
        <v>5.79168941971077</v>
      </c>
      <c r="F290" s="1">
        <f t="shared" si="20"/>
        <v>1.237645497410655</v>
      </c>
      <c r="G290" s="1">
        <f t="shared" si="19"/>
        <v>4.679602868372144</v>
      </c>
    </row>
    <row r="291" spans="1:7" x14ac:dyDescent="0.25">
      <c r="A291" s="2" t="s">
        <v>71</v>
      </c>
      <c r="B291" s="2">
        <v>2.1230000000000002</v>
      </c>
      <c r="C291" s="2">
        <v>1.0960000000000001</v>
      </c>
      <c r="D291" s="1">
        <f t="shared" si="17"/>
        <v>1.937043795620438</v>
      </c>
      <c r="E291" s="1">
        <f t="shared" si="18"/>
        <v>7.3098829191139618</v>
      </c>
      <c r="F291" s="1">
        <f t="shared" si="20"/>
        <v>1.658240455534886</v>
      </c>
      <c r="G291" s="1">
        <f t="shared" si="19"/>
        <v>4.408216489179833</v>
      </c>
    </row>
    <row r="292" spans="1:7" x14ac:dyDescent="0.25">
      <c r="A292" s="2" t="s">
        <v>71</v>
      </c>
      <c r="B292" s="2">
        <v>2.1680000000000001</v>
      </c>
      <c r="C292" s="2">
        <v>1.02</v>
      </c>
      <c r="D292" s="1">
        <f t="shared" si="17"/>
        <v>2.1254901960784314</v>
      </c>
      <c r="E292" s="1">
        <f t="shared" si="18"/>
        <v>6.9471923304423253</v>
      </c>
      <c r="F292" s="1">
        <f t="shared" si="20"/>
        <v>1.4937104395352332</v>
      </c>
      <c r="G292" s="1">
        <f t="shared" si="19"/>
        <v>4.6509632299309223</v>
      </c>
    </row>
    <row r="293" spans="1:7" x14ac:dyDescent="0.25">
      <c r="A293" s="2" t="s">
        <v>71</v>
      </c>
      <c r="B293" s="2">
        <v>1.56</v>
      </c>
      <c r="C293" s="2">
        <v>1.151</v>
      </c>
      <c r="D293" s="1">
        <f t="shared" si="17"/>
        <v>1.3553431798436142</v>
      </c>
      <c r="E293" s="1">
        <f t="shared" si="18"/>
        <v>5.6409181050796899</v>
      </c>
      <c r="F293" s="1">
        <f t="shared" si="20"/>
        <v>1.2239704482768687</v>
      </c>
      <c r="G293" s="1">
        <f t="shared" si="19"/>
        <v>4.6087044936592161</v>
      </c>
    </row>
    <row r="294" spans="1:7" x14ac:dyDescent="0.25">
      <c r="A294" s="2" t="s">
        <v>71</v>
      </c>
      <c r="B294" s="2">
        <v>2.2160000000000002</v>
      </c>
      <c r="C294" s="2">
        <v>0.995</v>
      </c>
      <c r="D294" s="1">
        <f t="shared" si="17"/>
        <v>2.22713567839196</v>
      </c>
      <c r="E294" s="1">
        <f t="shared" si="18"/>
        <v>6.9269604737532067</v>
      </c>
      <c r="F294" s="1">
        <f t="shared" si="20"/>
        <v>1.4651894186347865</v>
      </c>
      <c r="G294" s="1">
        <f t="shared" si="19"/>
        <v>4.7276893933669761</v>
      </c>
    </row>
    <row r="295" spans="1:7" x14ac:dyDescent="0.25">
      <c r="A295" s="2" t="s">
        <v>71</v>
      </c>
      <c r="B295" s="2">
        <v>1.9990000000000001</v>
      </c>
      <c r="C295" s="2">
        <v>1.123</v>
      </c>
      <c r="D295" s="1">
        <f t="shared" si="17"/>
        <v>1.7800534283170082</v>
      </c>
      <c r="E295" s="1">
        <f t="shared" si="18"/>
        <v>7.0524890914126939</v>
      </c>
      <c r="F295" s="1">
        <f t="shared" si="20"/>
        <v>1.6092134878616626</v>
      </c>
      <c r="G295" s="1">
        <f t="shared" si="19"/>
        <v>4.3825689659015383</v>
      </c>
    </row>
    <row r="296" spans="1:7" x14ac:dyDescent="0.25">
      <c r="A296" s="2" t="s">
        <v>71</v>
      </c>
      <c r="B296" s="2">
        <v>0.98499999999999999</v>
      </c>
      <c r="C296" s="2">
        <v>0.9</v>
      </c>
      <c r="D296" s="1">
        <f t="shared" si="17"/>
        <v>1.0944444444444443</v>
      </c>
      <c r="E296" s="1">
        <f t="shared" si="18"/>
        <v>2.7850218874073516</v>
      </c>
      <c r="F296" s="1">
        <f t="shared" si="20"/>
        <v>0.43577817096107418</v>
      </c>
      <c r="G296" s="1">
        <f t="shared" si="19"/>
        <v>6.3909164639091642</v>
      </c>
    </row>
    <row r="297" spans="1:7" x14ac:dyDescent="0.25">
      <c r="A297" s="2" t="s">
        <v>71</v>
      </c>
      <c r="B297" s="2">
        <v>1.827</v>
      </c>
      <c r="C297" s="2">
        <v>1.131</v>
      </c>
      <c r="D297" s="1">
        <f t="shared" si="17"/>
        <v>1.6153846153846154</v>
      </c>
      <c r="E297" s="1">
        <f t="shared" si="18"/>
        <v>6.4915891390407729</v>
      </c>
      <c r="F297" s="1">
        <f t="shared" si="20"/>
        <v>1.4567435151299828</v>
      </c>
      <c r="G297" s="1">
        <f t="shared" si="19"/>
        <v>4.4562334217506638</v>
      </c>
    </row>
    <row r="298" spans="1:7" x14ac:dyDescent="0.25">
      <c r="A298" s="2" t="s">
        <v>71</v>
      </c>
      <c r="B298" s="2">
        <v>1.1739999999999999</v>
      </c>
      <c r="C298" s="2">
        <v>1.0580000000000001</v>
      </c>
      <c r="D298" s="1">
        <f t="shared" si="17"/>
        <v>1.109640831758034</v>
      </c>
      <c r="E298" s="1">
        <f t="shared" si="18"/>
        <v>3.9021471022826528</v>
      </c>
      <c r="F298" s="1">
        <f t="shared" si="20"/>
        <v>0.72207226765373889</v>
      </c>
      <c r="G298" s="1">
        <f t="shared" si="19"/>
        <v>5.4040949598605561</v>
      </c>
    </row>
    <row r="299" spans="1:7" x14ac:dyDescent="0.25">
      <c r="A299" s="2" t="s">
        <v>71</v>
      </c>
      <c r="B299" s="2">
        <v>2.2650000000000001</v>
      </c>
      <c r="C299" s="2">
        <v>1.161</v>
      </c>
      <c r="D299" s="1">
        <f t="shared" si="17"/>
        <v>1.9509043927648579</v>
      </c>
      <c r="E299" s="1">
        <f t="shared" si="18"/>
        <v>8.2613362454022052</v>
      </c>
      <c r="F299" s="1">
        <f t="shared" si="20"/>
        <v>1.9881534849175122</v>
      </c>
      <c r="G299" s="1">
        <f t="shared" si="19"/>
        <v>4.1552809217568862</v>
      </c>
    </row>
    <row r="300" spans="1:7" x14ac:dyDescent="0.25">
      <c r="A300" s="2" t="s">
        <v>71</v>
      </c>
      <c r="B300" s="2">
        <v>2.2709999999999999</v>
      </c>
      <c r="C300" s="2">
        <v>1.119</v>
      </c>
      <c r="D300" s="1">
        <f t="shared" si="17"/>
        <v>2.0294906166219837</v>
      </c>
      <c r="E300" s="1">
        <f t="shared" si="18"/>
        <v>7.9835691893424077</v>
      </c>
      <c r="F300" s="1">
        <f t="shared" si="20"/>
        <v>1.8665785144886775</v>
      </c>
      <c r="G300" s="1">
        <f t="shared" si="19"/>
        <v>4.2771140497828952</v>
      </c>
    </row>
    <row r="301" spans="1:7" x14ac:dyDescent="0.25">
      <c r="A301" s="2" t="s">
        <v>71</v>
      </c>
      <c r="B301" s="2">
        <v>2.4180000000000001</v>
      </c>
      <c r="C301" s="2">
        <v>1.131</v>
      </c>
      <c r="D301" s="1">
        <f t="shared" si="17"/>
        <v>2.1379310344827589</v>
      </c>
      <c r="E301" s="1">
        <f t="shared" si="18"/>
        <v>8.5914956421459152</v>
      </c>
      <c r="F301" s="1">
        <f t="shared" si="20"/>
        <v>2.0504920788829626</v>
      </c>
      <c r="G301" s="1">
        <f t="shared" si="19"/>
        <v>4.1899677304904612</v>
      </c>
    </row>
    <row r="302" spans="1:7" x14ac:dyDescent="0.25">
      <c r="A302" s="2" t="s">
        <v>71</v>
      </c>
      <c r="B302" s="2">
        <v>2.0459999999999998</v>
      </c>
      <c r="C302" s="2">
        <v>1.1679999999999999</v>
      </c>
      <c r="D302" s="1">
        <f t="shared" si="17"/>
        <v>1.7517123287671232</v>
      </c>
      <c r="E302" s="1">
        <f t="shared" si="18"/>
        <v>7.5075519288778283</v>
      </c>
      <c r="F302" s="1">
        <f t="shared" si="20"/>
        <v>1.7750504498639066</v>
      </c>
      <c r="G302" s="1">
        <f t="shared" si="19"/>
        <v>4.229486508089634</v>
      </c>
    </row>
    <row r="303" spans="1:7" x14ac:dyDescent="0.25">
      <c r="A303" s="2" t="s">
        <v>72</v>
      </c>
      <c r="B303" s="2">
        <v>1.5640000000000001</v>
      </c>
      <c r="C303" s="2">
        <v>0.76500000000000001</v>
      </c>
      <c r="D303" s="1">
        <f t="shared" si="17"/>
        <v>2.0444444444444443</v>
      </c>
      <c r="E303" s="1">
        <f t="shared" si="18"/>
        <v>3.7587899463140442</v>
      </c>
      <c r="F303" s="1">
        <f t="shared" si="20"/>
        <v>0.60166174398812167</v>
      </c>
      <c r="G303" s="1">
        <f t="shared" si="19"/>
        <v>6.2473474238180122</v>
      </c>
    </row>
    <row r="304" spans="1:7" x14ac:dyDescent="0.25">
      <c r="A304" s="2" t="s">
        <v>72</v>
      </c>
      <c r="B304" s="2">
        <v>1.744</v>
      </c>
      <c r="C304" s="2">
        <v>1.202</v>
      </c>
      <c r="D304" s="1">
        <f t="shared" si="17"/>
        <v>1.4509151414309485</v>
      </c>
      <c r="E304" s="1">
        <f t="shared" si="18"/>
        <v>6.5856829806084409</v>
      </c>
      <c r="F304" s="1">
        <f t="shared" si="20"/>
        <v>1.524342674839742</v>
      </c>
      <c r="G304" s="1">
        <f t="shared" si="19"/>
        <v>4.3203428528961254</v>
      </c>
    </row>
    <row r="305" spans="1:7" x14ac:dyDescent="0.25">
      <c r="A305" s="2" t="s">
        <v>72</v>
      </c>
      <c r="B305" s="2">
        <v>1.8009999999999999</v>
      </c>
      <c r="C305" s="2">
        <v>1.3480000000000001</v>
      </c>
      <c r="D305" s="1">
        <f t="shared" si="17"/>
        <v>1.336053412462908</v>
      </c>
      <c r="E305" s="1">
        <f t="shared" si="18"/>
        <v>7.6269952815673134</v>
      </c>
      <c r="F305" s="1">
        <f t="shared" si="20"/>
        <v>1.9290312783817485</v>
      </c>
      <c r="G305" s="1">
        <f t="shared" si="19"/>
        <v>3.9537955485955361</v>
      </c>
    </row>
    <row r="306" spans="1:7" x14ac:dyDescent="0.25">
      <c r="A306" s="2" t="s">
        <v>72</v>
      </c>
      <c r="B306" s="2">
        <v>1.7729999999999999</v>
      </c>
      <c r="C306" s="2">
        <v>1.147</v>
      </c>
      <c r="D306" s="1">
        <f t="shared" si="17"/>
        <v>1.5457715780296424</v>
      </c>
      <c r="E306" s="1">
        <f t="shared" si="18"/>
        <v>6.3888402097124644</v>
      </c>
      <c r="F306" s="1">
        <f t="shared" si="20"/>
        <v>1.4369437316268894</v>
      </c>
      <c r="G306" s="1">
        <f t="shared" si="19"/>
        <v>4.4461310969213113</v>
      </c>
    </row>
    <row r="307" spans="1:7" x14ac:dyDescent="0.25">
      <c r="A307" s="2" t="s">
        <v>72</v>
      </c>
      <c r="B307" s="2">
        <v>1.629</v>
      </c>
      <c r="C307" s="2">
        <v>1.0940000000000001</v>
      </c>
      <c r="D307" s="1">
        <f t="shared" si="17"/>
        <v>1.4890310786106031</v>
      </c>
      <c r="E307" s="1">
        <f t="shared" si="18"/>
        <v>5.5987139493713647</v>
      </c>
      <c r="F307" s="1">
        <f t="shared" si="20"/>
        <v>1.1884642254400628</v>
      </c>
      <c r="G307" s="1">
        <f t="shared" si="19"/>
        <v>4.710881345459331</v>
      </c>
    </row>
    <row r="308" spans="1:7" x14ac:dyDescent="0.25">
      <c r="A308" s="2" t="s">
        <v>72</v>
      </c>
      <c r="B308" s="2">
        <v>1.41</v>
      </c>
      <c r="C308" s="2">
        <v>1.2509999999999999</v>
      </c>
      <c r="D308" s="1">
        <f t="shared" si="17"/>
        <v>1.1270983213429258</v>
      </c>
      <c r="E308" s="1">
        <f t="shared" si="18"/>
        <v>5.5414866975935713</v>
      </c>
      <c r="F308" s="1">
        <f t="shared" si="20"/>
        <v>1.2205448687373635</v>
      </c>
      <c r="G308" s="1">
        <f t="shared" si="19"/>
        <v>4.5401745069201445</v>
      </c>
    </row>
    <row r="309" spans="1:7" x14ac:dyDescent="0.25">
      <c r="A309" s="2" t="s">
        <v>72</v>
      </c>
      <c r="B309" s="2">
        <v>1.018</v>
      </c>
      <c r="C309" s="2">
        <v>1.101</v>
      </c>
      <c r="D309" s="1">
        <f t="shared" si="17"/>
        <v>0.92461398728428701</v>
      </c>
      <c r="E309" s="1">
        <f t="shared" si="18"/>
        <v>3.5211535948112043</v>
      </c>
      <c r="F309" s="1">
        <f t="shared" si="20"/>
        <v>0.61979134583362605</v>
      </c>
      <c r="G309" s="1">
        <f t="shared" si="19"/>
        <v>5.6811919341584458</v>
      </c>
    </row>
    <row r="310" spans="1:7" x14ac:dyDescent="0.25">
      <c r="A310" s="2" t="s">
        <v>72</v>
      </c>
      <c r="B310" s="2">
        <v>1.89</v>
      </c>
      <c r="C310" s="2">
        <v>1.2070000000000001</v>
      </c>
      <c r="D310" s="1">
        <f t="shared" si="17"/>
        <v>1.5658657829328912</v>
      </c>
      <c r="E310" s="1">
        <f t="shared" si="18"/>
        <v>7.1666954091486446</v>
      </c>
      <c r="F310" s="1">
        <f t="shared" si="20"/>
        <v>1.7021979128974292</v>
      </c>
      <c r="G310" s="1">
        <f t="shared" si="19"/>
        <v>4.2102597793400625</v>
      </c>
    </row>
    <row r="311" spans="1:7" x14ac:dyDescent="0.25">
      <c r="A311" s="2" t="s">
        <v>72</v>
      </c>
      <c r="B311" s="2">
        <v>1.7030000000000001</v>
      </c>
      <c r="C311" s="2">
        <v>1.222</v>
      </c>
      <c r="D311" s="1">
        <f t="shared" si="17"/>
        <v>1.3936170212765959</v>
      </c>
      <c r="E311" s="1">
        <f t="shared" si="18"/>
        <v>6.5378616572354966</v>
      </c>
      <c r="F311" s="1">
        <f t="shared" si="20"/>
        <v>1.5195870334589001</v>
      </c>
      <c r="G311" s="1">
        <f t="shared" si="19"/>
        <v>4.3023936854435689</v>
      </c>
    </row>
    <row r="312" spans="1:7" x14ac:dyDescent="0.25">
      <c r="A312" s="2" t="s">
        <v>72</v>
      </c>
      <c r="B312" s="2">
        <v>1.353</v>
      </c>
      <c r="C312" s="2">
        <v>1.1910000000000001</v>
      </c>
      <c r="D312" s="1">
        <f t="shared" si="17"/>
        <v>1.1360201511335011</v>
      </c>
      <c r="E312" s="1">
        <f t="shared" si="18"/>
        <v>5.0624346586256248</v>
      </c>
      <c r="F312" s="1">
        <f t="shared" si="20"/>
        <v>1.0650531878367522</v>
      </c>
      <c r="G312" s="1">
        <f t="shared" si="19"/>
        <v>4.7532223896799213</v>
      </c>
    </row>
    <row r="313" spans="1:7" x14ac:dyDescent="0.25">
      <c r="A313" s="2" t="s">
        <v>72</v>
      </c>
      <c r="B313" s="2">
        <v>2.577</v>
      </c>
      <c r="C313" s="2">
        <v>1.0660000000000001</v>
      </c>
      <c r="D313" s="1">
        <f t="shared" si="17"/>
        <v>2.4174484052532832</v>
      </c>
      <c r="E313" s="1">
        <f t="shared" si="18"/>
        <v>8.6302126300087565</v>
      </c>
      <c r="F313" s="1">
        <f t="shared" si="20"/>
        <v>1.9828195386373986</v>
      </c>
      <c r="G313" s="1">
        <f t="shared" si="19"/>
        <v>4.3524952532692271</v>
      </c>
    </row>
    <row r="314" spans="1:7" x14ac:dyDescent="0.25">
      <c r="A314" s="2" t="s">
        <v>72</v>
      </c>
      <c r="B314" s="2">
        <v>1.4710000000000001</v>
      </c>
      <c r="C314" s="2">
        <v>1</v>
      </c>
      <c r="D314" s="1">
        <f t="shared" si="17"/>
        <v>1.4710000000000001</v>
      </c>
      <c r="E314" s="1">
        <f t="shared" si="18"/>
        <v>4.621282793430586</v>
      </c>
      <c r="F314" s="1">
        <f t="shared" si="20"/>
        <v>0.89352131055849704</v>
      </c>
      <c r="G314" s="1">
        <f t="shared" si="19"/>
        <v>5.1719894520949312</v>
      </c>
    </row>
    <row r="315" spans="1:7" x14ac:dyDescent="0.25">
      <c r="A315" s="2" t="s">
        <v>72</v>
      </c>
      <c r="B315" s="2">
        <v>2.6059999999999999</v>
      </c>
      <c r="C315" s="2">
        <v>1.0269999999999999</v>
      </c>
      <c r="D315" s="1">
        <f t="shared" si="17"/>
        <v>2.5374878286270692</v>
      </c>
      <c r="E315" s="1">
        <f t="shared" si="18"/>
        <v>8.4080391975468842</v>
      </c>
      <c r="F315" s="1">
        <f t="shared" si="20"/>
        <v>1.8751812175008151</v>
      </c>
      <c r="G315" s="1">
        <f t="shared" si="19"/>
        <v>4.4838542105028463</v>
      </c>
    </row>
    <row r="316" spans="1:7" x14ac:dyDescent="0.25">
      <c r="A316" s="2" t="s">
        <v>72</v>
      </c>
      <c r="B316" s="2">
        <v>1.363</v>
      </c>
      <c r="C316" s="2">
        <v>1.198</v>
      </c>
      <c r="D316" s="1">
        <f t="shared" si="17"/>
        <v>1.137729549248748</v>
      </c>
      <c r="E316" s="1">
        <f t="shared" si="18"/>
        <v>5.1298249626377794</v>
      </c>
      <c r="F316" s="1">
        <f t="shared" si="20"/>
        <v>1.0862514130868801</v>
      </c>
      <c r="G316" s="1">
        <f t="shared" si="19"/>
        <v>4.7225024527793069</v>
      </c>
    </row>
    <row r="317" spans="1:7" x14ac:dyDescent="0.25">
      <c r="A317" s="2" t="s">
        <v>72</v>
      </c>
      <c r="B317" s="2">
        <v>2.2250000000000001</v>
      </c>
      <c r="C317" s="2">
        <v>1.0780000000000001</v>
      </c>
      <c r="D317" s="1">
        <f t="shared" si="17"/>
        <v>2.0640074211502784</v>
      </c>
      <c r="E317" s="1">
        <f t="shared" si="18"/>
        <v>7.5352670592677988</v>
      </c>
      <c r="F317" s="1">
        <f t="shared" si="20"/>
        <v>1.7027914280793324</v>
      </c>
      <c r="G317" s="1">
        <f t="shared" si="19"/>
        <v>4.4252437115960941</v>
      </c>
    </row>
    <row r="318" spans="1:7" x14ac:dyDescent="0.25">
      <c r="A318" s="2" t="s">
        <v>72</v>
      </c>
      <c r="B318" s="2">
        <v>1.893</v>
      </c>
      <c r="C318" s="2">
        <v>1.2390000000000001</v>
      </c>
      <c r="D318" s="1">
        <f t="shared" si="17"/>
        <v>1.5278450363196125</v>
      </c>
      <c r="E318" s="1">
        <f t="shared" si="18"/>
        <v>7.3683762327311477</v>
      </c>
      <c r="F318" s="1">
        <f t="shared" si="20"/>
        <v>1.7844081967094243</v>
      </c>
      <c r="G318" s="1">
        <f t="shared" si="19"/>
        <v>4.1293109089719255</v>
      </c>
    </row>
    <row r="319" spans="1:7" x14ac:dyDescent="0.25">
      <c r="A319" s="2" t="s">
        <v>72</v>
      </c>
      <c r="B319" s="2">
        <v>1.7190000000000001</v>
      </c>
      <c r="C319" s="2">
        <v>1.2390000000000001</v>
      </c>
      <c r="D319" s="1">
        <f t="shared" si="17"/>
        <v>1.387409200968523</v>
      </c>
      <c r="E319" s="1">
        <f t="shared" si="18"/>
        <v>6.6910928389143391</v>
      </c>
      <c r="F319" s="1">
        <f t="shared" si="20"/>
        <v>1.5746196654746678</v>
      </c>
      <c r="G319" s="1">
        <f t="shared" si="19"/>
        <v>4.249339053502367</v>
      </c>
    </row>
    <row r="320" spans="1:7" x14ac:dyDescent="0.25">
      <c r="A320" s="2" t="s">
        <v>72</v>
      </c>
      <c r="B320" s="2">
        <v>2.34</v>
      </c>
      <c r="C320" s="2">
        <v>1.171</v>
      </c>
      <c r="D320" s="1">
        <f t="shared" si="17"/>
        <v>1.9982920580700254</v>
      </c>
      <c r="E320" s="1">
        <f t="shared" si="18"/>
        <v>8.608403693807535</v>
      </c>
      <c r="F320" s="1">
        <f t="shared" si="20"/>
        <v>2.0997328277474718</v>
      </c>
      <c r="G320" s="1">
        <f t="shared" si="19"/>
        <v>4.0997614458608824</v>
      </c>
    </row>
    <row r="321" spans="1:7" x14ac:dyDescent="0.25">
      <c r="A321" s="2" t="s">
        <v>72</v>
      </c>
      <c r="B321" s="2">
        <v>1.397</v>
      </c>
      <c r="C321" s="2">
        <v>1.369</v>
      </c>
      <c r="D321" s="1">
        <f t="shared" si="17"/>
        <v>1.0204528853177501</v>
      </c>
      <c r="E321" s="1">
        <f t="shared" si="18"/>
        <v>6.0082739588419036</v>
      </c>
      <c r="F321" s="1">
        <f t="shared" si="20"/>
        <v>1.3846261592773315</v>
      </c>
      <c r="G321" s="1">
        <f t="shared" si="19"/>
        <v>4.3392752033355784</v>
      </c>
    </row>
    <row r="322" spans="1:7" x14ac:dyDescent="0.25">
      <c r="A322" s="2" t="s">
        <v>72</v>
      </c>
      <c r="B322" s="2">
        <v>2.1920000000000002</v>
      </c>
      <c r="C322" s="2">
        <v>1.206</v>
      </c>
      <c r="D322" s="1">
        <f t="shared" ref="D322:D385" si="21">B322/C322</f>
        <v>1.8175787728026536</v>
      </c>
      <c r="E322" s="1">
        <f t="shared" ref="E322:E385" si="22">((4*PI()*(C322/2)^2)+((PI()*C322)*(B322-C322)))</f>
        <v>8.3049635425826054</v>
      </c>
      <c r="F322" s="1">
        <f t="shared" si="20"/>
        <v>2.0447373400906446</v>
      </c>
      <c r="G322" s="1">
        <f t="shared" si="19"/>
        <v>4.0616285425757619</v>
      </c>
    </row>
    <row r="323" spans="1:7" x14ac:dyDescent="0.25">
      <c r="A323" s="2" t="s">
        <v>72</v>
      </c>
      <c r="B323" s="2">
        <v>2.5579999999999998</v>
      </c>
      <c r="C323" s="2">
        <v>1.169</v>
      </c>
      <c r="D323" s="1">
        <f t="shared" si="21"/>
        <v>2.1881950384944395</v>
      </c>
      <c r="E323" s="1">
        <f t="shared" si="22"/>
        <v>9.3943107952148655</v>
      </c>
      <c r="F323" s="1">
        <f t="shared" si="20"/>
        <v>2.3272602399022082</v>
      </c>
      <c r="G323" s="1">
        <f t="shared" si="19"/>
        <v>4.0366395790827481</v>
      </c>
    </row>
    <row r="324" spans="1:7" x14ac:dyDescent="0.25">
      <c r="A324" s="2" t="s">
        <v>72</v>
      </c>
      <c r="B324" s="2">
        <v>1.1204000000000001</v>
      </c>
      <c r="C324" s="2">
        <v>1.18</v>
      </c>
      <c r="D324" s="1">
        <f t="shared" si="21"/>
        <v>0.94949152542372894</v>
      </c>
      <c r="E324" s="1">
        <f t="shared" si="22"/>
        <v>4.1534116827167642</v>
      </c>
      <c r="F324" s="1">
        <f t="shared" si="20"/>
        <v>0.79511167466703359</v>
      </c>
      <c r="G324" s="1">
        <f t="shared" si="19"/>
        <v>5.2236834334699909</v>
      </c>
    </row>
    <row r="325" spans="1:7" x14ac:dyDescent="0.25">
      <c r="A325" s="2" t="s">
        <v>72</v>
      </c>
      <c r="B325" s="2">
        <v>2.036</v>
      </c>
      <c r="C325" s="2">
        <v>1.1479999999999999</v>
      </c>
      <c r="D325" s="1">
        <f t="shared" si="21"/>
        <v>1.7735191637630663</v>
      </c>
      <c r="E325" s="1">
        <f t="shared" si="22"/>
        <v>7.3429324738297232</v>
      </c>
      <c r="F325" s="1">
        <f t="shared" si="20"/>
        <v>1.7113312434751289</v>
      </c>
      <c r="G325" s="1">
        <f t="shared" ref="G325:G388" si="23">E325/F325</f>
        <v>4.290772170394515</v>
      </c>
    </row>
    <row r="326" spans="1:7" x14ac:dyDescent="0.25">
      <c r="A326" s="2" t="s">
        <v>72</v>
      </c>
      <c r="B326" s="2">
        <v>1.9079999999999999</v>
      </c>
      <c r="C326" s="2">
        <v>1.31</v>
      </c>
      <c r="D326" s="1">
        <f t="shared" si="21"/>
        <v>1.4564885496183204</v>
      </c>
      <c r="E326" s="1">
        <f t="shared" si="22"/>
        <v>7.8523480057946164</v>
      </c>
      <c r="F326" s="1">
        <f t="shared" ref="F326:F389" si="24">(((4/3)*PI()*(C326/2)^3)+(PI()*((C326/2)^2)*(B326-C326)))</f>
        <v>1.9830951243809594</v>
      </c>
      <c r="G326" s="1">
        <f t="shared" si="23"/>
        <v>3.9596426360262451</v>
      </c>
    </row>
    <row r="327" spans="1:7" x14ac:dyDescent="0.25">
      <c r="A327" s="2" t="s">
        <v>72</v>
      </c>
      <c r="B327" s="2">
        <v>2.2810000000000001</v>
      </c>
      <c r="C327" s="2">
        <v>1.2350000000000001</v>
      </c>
      <c r="D327" s="1">
        <f t="shared" si="21"/>
        <v>1.8469635627530363</v>
      </c>
      <c r="E327" s="1">
        <f t="shared" si="22"/>
        <v>8.8499764609053244</v>
      </c>
      <c r="F327" s="1">
        <f t="shared" si="24"/>
        <v>2.2392910628034115</v>
      </c>
      <c r="G327" s="1">
        <f t="shared" si="23"/>
        <v>3.9521331585300343</v>
      </c>
    </row>
    <row r="328" spans="1:7" x14ac:dyDescent="0.25">
      <c r="A328" s="2" t="s">
        <v>72</v>
      </c>
      <c r="B328" s="2">
        <v>2.452</v>
      </c>
      <c r="C328" s="2">
        <v>1.254</v>
      </c>
      <c r="D328" s="1">
        <f t="shared" si="21"/>
        <v>1.9553429027113238</v>
      </c>
      <c r="E328" s="1">
        <f t="shared" si="22"/>
        <v>9.6597942239991248</v>
      </c>
      <c r="F328" s="1">
        <f t="shared" si="24"/>
        <v>2.5120940966888488</v>
      </c>
      <c r="G328" s="1">
        <f t="shared" si="23"/>
        <v>3.8453154428934591</v>
      </c>
    </row>
    <row r="329" spans="1:7" x14ac:dyDescent="0.25">
      <c r="A329" s="2" t="s">
        <v>72</v>
      </c>
      <c r="B329" s="2">
        <v>1.41</v>
      </c>
      <c r="C329" s="2">
        <v>0.83099999999999996</v>
      </c>
      <c r="D329" s="1">
        <f t="shared" si="21"/>
        <v>1.6967509025270757</v>
      </c>
      <c r="E329" s="1">
        <f t="shared" si="22"/>
        <v>3.6810355281376959</v>
      </c>
      <c r="F329" s="1">
        <f t="shared" si="24"/>
        <v>0.61449993148205451</v>
      </c>
      <c r="G329" s="1">
        <f t="shared" si="23"/>
        <v>5.9902944484627572</v>
      </c>
    </row>
    <row r="330" spans="1:7" x14ac:dyDescent="0.25">
      <c r="A330" s="2" t="s">
        <v>72</v>
      </c>
      <c r="B330" s="2">
        <f>1.044+0.98</f>
        <v>2.024</v>
      </c>
      <c r="C330" s="2">
        <v>1.113</v>
      </c>
      <c r="D330" s="1">
        <f t="shared" si="21"/>
        <v>1.8185085354896675</v>
      </c>
      <c r="E330" s="1">
        <f t="shared" si="22"/>
        <v>7.0771034698535704</v>
      </c>
      <c r="F330" s="1">
        <f t="shared" si="24"/>
        <v>1.6082481615240156</v>
      </c>
      <c r="G330" s="1">
        <f t="shared" si="23"/>
        <v>4.4005046230844949</v>
      </c>
    </row>
    <row r="331" spans="1:7" x14ac:dyDescent="0.25">
      <c r="A331" s="2" t="s">
        <v>72</v>
      </c>
      <c r="B331" s="2">
        <v>2.8940000000000001</v>
      </c>
      <c r="C331" s="2">
        <v>1.1659999999999999</v>
      </c>
      <c r="D331" s="1">
        <f t="shared" si="21"/>
        <v>2.4819897084048028</v>
      </c>
      <c r="E331" s="1">
        <f t="shared" si="22"/>
        <v>10.601002816644012</v>
      </c>
      <c r="F331" s="1">
        <f t="shared" si="24"/>
        <v>2.675176858445611</v>
      </c>
      <c r="G331" s="1">
        <f t="shared" si="23"/>
        <v>3.9627297100662107</v>
      </c>
    </row>
    <row r="332" spans="1:7" x14ac:dyDescent="0.25">
      <c r="A332" s="2" t="s">
        <v>72</v>
      </c>
      <c r="B332" s="2">
        <v>2.34</v>
      </c>
      <c r="C332" s="2">
        <v>1.1319999999999999</v>
      </c>
      <c r="D332" s="1">
        <f t="shared" si="21"/>
        <v>2.0671378091872792</v>
      </c>
      <c r="E332" s="1">
        <f t="shared" si="22"/>
        <v>8.3217019482409285</v>
      </c>
      <c r="F332" s="1">
        <f t="shared" si="24"/>
        <v>1.9752827981711756</v>
      </c>
      <c r="G332" s="1">
        <f t="shared" si="23"/>
        <v>4.2129167306805959</v>
      </c>
    </row>
    <row r="333" spans="1:7" x14ac:dyDescent="0.25">
      <c r="A333" s="2" t="s">
        <v>72</v>
      </c>
      <c r="B333" s="2">
        <v>1.546</v>
      </c>
      <c r="C333" s="2">
        <v>1.319</v>
      </c>
      <c r="D333" s="1">
        <f t="shared" si="21"/>
        <v>1.1721000758150115</v>
      </c>
      <c r="E333" s="1">
        <f t="shared" si="22"/>
        <v>6.4062540577913127</v>
      </c>
      <c r="F333" s="1">
        <f t="shared" si="24"/>
        <v>1.5116995024951787</v>
      </c>
      <c r="G333" s="1">
        <f t="shared" si="23"/>
        <v>4.2377827387104956</v>
      </c>
    </row>
    <row r="334" spans="1:7" x14ac:dyDescent="0.25">
      <c r="A334" s="2" t="s">
        <v>72</v>
      </c>
      <c r="B334" s="2">
        <v>1.617</v>
      </c>
      <c r="C334" s="2">
        <v>1.095</v>
      </c>
      <c r="D334" s="1">
        <f t="shared" si="21"/>
        <v>1.4767123287671233</v>
      </c>
      <c r="E334" s="1">
        <f t="shared" si="22"/>
        <v>5.5625510763358914</v>
      </c>
      <c r="F334" s="1">
        <f t="shared" si="24"/>
        <v>1.1790234651502669</v>
      </c>
      <c r="G334" s="1">
        <f t="shared" si="23"/>
        <v>4.7179307628342597</v>
      </c>
    </row>
    <row r="335" spans="1:7" x14ac:dyDescent="0.25">
      <c r="A335" s="2" t="s">
        <v>72</v>
      </c>
      <c r="B335" s="2">
        <v>1.5369999999999999</v>
      </c>
      <c r="C335" s="2">
        <v>0.98</v>
      </c>
      <c r="D335" s="1">
        <f t="shared" si="21"/>
        <v>1.5683673469387756</v>
      </c>
      <c r="E335" s="1">
        <f t="shared" si="22"/>
        <v>4.7320553503961609</v>
      </c>
      <c r="F335" s="1">
        <f t="shared" si="24"/>
        <v>0.91295007144560247</v>
      </c>
      <c r="G335" s="1">
        <f t="shared" si="23"/>
        <v>5.1832575497838898</v>
      </c>
    </row>
    <row r="336" spans="1:7" x14ac:dyDescent="0.25">
      <c r="A336" s="2" t="s">
        <v>72</v>
      </c>
      <c r="B336" s="2">
        <v>2.585</v>
      </c>
      <c r="C336" s="2">
        <v>1.1240000000000001</v>
      </c>
      <c r="D336" s="1">
        <f t="shared" si="21"/>
        <v>2.2998220640569391</v>
      </c>
      <c r="E336" s="1">
        <f t="shared" si="22"/>
        <v>9.1280231187112868</v>
      </c>
      <c r="F336" s="1">
        <f t="shared" si="24"/>
        <v>2.1932103011410766</v>
      </c>
      <c r="G336" s="1">
        <f t="shared" si="23"/>
        <v>4.1619461270823814</v>
      </c>
    </row>
    <row r="337" spans="1:7" x14ac:dyDescent="0.25">
      <c r="A337" s="2" t="s">
        <v>72</v>
      </c>
      <c r="B337" s="2">
        <v>2.2799999999999998</v>
      </c>
      <c r="C337" s="2">
        <v>1.2749999999999999</v>
      </c>
      <c r="D337" s="1">
        <f t="shared" si="21"/>
        <v>1.7882352941176469</v>
      </c>
      <c r="E337" s="1">
        <f t="shared" si="22"/>
        <v>9.1326098439855272</v>
      </c>
      <c r="F337" s="1">
        <f t="shared" si="24"/>
        <v>2.3683951597868713</v>
      </c>
      <c r="G337" s="1">
        <f t="shared" si="23"/>
        <v>3.8560329792294281</v>
      </c>
    </row>
    <row r="338" spans="1:7" x14ac:dyDescent="0.25">
      <c r="A338" s="2" t="s">
        <v>72</v>
      </c>
      <c r="B338" s="2">
        <v>1.4319999999999999</v>
      </c>
      <c r="C338" s="2">
        <v>1.1950000000000001</v>
      </c>
      <c r="D338" s="1">
        <f t="shared" si="21"/>
        <v>1.1983263598326359</v>
      </c>
      <c r="E338" s="1">
        <f t="shared" si="22"/>
        <v>5.3760190125289977</v>
      </c>
      <c r="F338" s="1">
        <f t="shared" si="24"/>
        <v>1.159327675432591</v>
      </c>
      <c r="G338" s="1">
        <f t="shared" si="23"/>
        <v>4.6371868165081045</v>
      </c>
    </row>
    <row r="339" spans="1:7" x14ac:dyDescent="0.25">
      <c r="A339" s="2" t="s">
        <v>72</v>
      </c>
      <c r="B339" s="2">
        <v>2.1579999999999999</v>
      </c>
      <c r="C339" s="2">
        <v>1.264</v>
      </c>
      <c r="D339" s="1">
        <f t="shared" si="21"/>
        <v>1.7072784810126582</v>
      </c>
      <c r="E339" s="1">
        <f t="shared" si="22"/>
        <v>8.5693599803087217</v>
      </c>
      <c r="F339" s="1">
        <f t="shared" si="24"/>
        <v>2.1792170987304704</v>
      </c>
      <c r="G339" s="1">
        <f t="shared" si="23"/>
        <v>3.9323112806433591</v>
      </c>
    </row>
    <row r="340" spans="1:7" x14ac:dyDescent="0.25">
      <c r="A340" s="2" t="s">
        <v>72</v>
      </c>
      <c r="B340" s="2">
        <v>1.587</v>
      </c>
      <c r="C340" s="2">
        <f>(1.085+0.686)/2</f>
        <v>0.88549999999999995</v>
      </c>
      <c r="D340" s="1">
        <f t="shared" si="21"/>
        <v>1.7922077922077924</v>
      </c>
      <c r="E340" s="1">
        <f t="shared" si="22"/>
        <v>4.4148440277742189</v>
      </c>
      <c r="F340" s="1">
        <f t="shared" si="24"/>
        <v>0.79556102553273056</v>
      </c>
      <c r="G340" s="1">
        <f t="shared" si="23"/>
        <v>5.5493467956375975</v>
      </c>
    </row>
    <row r="341" spans="1:7" x14ac:dyDescent="0.25">
      <c r="A341" s="2" t="s">
        <v>72</v>
      </c>
      <c r="B341" s="2">
        <v>2.0169999999999999</v>
      </c>
      <c r="C341" s="2">
        <v>1.1459999999999999</v>
      </c>
      <c r="D341" s="1">
        <f t="shared" si="21"/>
        <v>1.7600349040139616</v>
      </c>
      <c r="E341" s="1">
        <f t="shared" si="22"/>
        <v>7.261734870105041</v>
      </c>
      <c r="F341" s="1">
        <f t="shared" si="24"/>
        <v>1.6864632180793895</v>
      </c>
      <c r="G341" s="1">
        <f t="shared" si="23"/>
        <v>4.3058957896366037</v>
      </c>
    </row>
    <row r="342" spans="1:7" x14ac:dyDescent="0.25">
      <c r="A342" s="2" t="s">
        <v>72</v>
      </c>
      <c r="B342" s="2">
        <v>1.655</v>
      </c>
      <c r="C342" s="2">
        <v>1.2290000000000001</v>
      </c>
      <c r="D342" s="1">
        <f t="shared" si="21"/>
        <v>1.3466232709519934</v>
      </c>
      <c r="E342" s="1">
        <f t="shared" si="22"/>
        <v>6.3899837494383718</v>
      </c>
      <c r="F342" s="1">
        <f t="shared" si="24"/>
        <v>1.4773359287427623</v>
      </c>
      <c r="G342" s="1">
        <f t="shared" si="23"/>
        <v>4.3253424120513708</v>
      </c>
    </row>
    <row r="343" spans="1:7" x14ac:dyDescent="0.25">
      <c r="A343" s="2" t="s">
        <v>72</v>
      </c>
      <c r="B343" s="2">
        <v>1.4279999999999999</v>
      </c>
      <c r="C343" s="2">
        <v>0.90300000000000002</v>
      </c>
      <c r="D343" s="1">
        <f t="shared" si="21"/>
        <v>1.5813953488372092</v>
      </c>
      <c r="E343" s="1">
        <f t="shared" si="22"/>
        <v>4.0510334613215804</v>
      </c>
      <c r="F343" s="1">
        <f t="shared" si="24"/>
        <v>0.72175416385700419</v>
      </c>
      <c r="G343" s="1">
        <f t="shared" si="23"/>
        <v>5.6127607767070415</v>
      </c>
    </row>
    <row r="344" spans="1:7" x14ac:dyDescent="0.25">
      <c r="A344" s="2" t="s">
        <v>72</v>
      </c>
      <c r="B344" s="2">
        <v>1.66</v>
      </c>
      <c r="C344" s="2">
        <v>1.294</v>
      </c>
      <c r="D344" s="1">
        <f t="shared" si="21"/>
        <v>1.2828438948995362</v>
      </c>
      <c r="E344" s="1">
        <f t="shared" si="22"/>
        <v>6.7482666836170191</v>
      </c>
      <c r="F344" s="1">
        <f t="shared" si="24"/>
        <v>1.6158182544468453</v>
      </c>
      <c r="G344" s="1">
        <f t="shared" si="23"/>
        <v>4.1763773029827549</v>
      </c>
    </row>
    <row r="345" spans="1:7" x14ac:dyDescent="0.25">
      <c r="A345" s="2" t="s">
        <v>72</v>
      </c>
      <c r="B345" s="2">
        <v>1.419</v>
      </c>
      <c r="C345" s="2">
        <v>1.093</v>
      </c>
      <c r="D345" s="1">
        <f t="shared" si="21"/>
        <v>1.2982616651418115</v>
      </c>
      <c r="E345" s="1">
        <f t="shared" si="22"/>
        <v>4.8725065331602</v>
      </c>
      <c r="F345" s="1">
        <f t="shared" si="24"/>
        <v>0.9895675043055161</v>
      </c>
      <c r="G345" s="1">
        <f t="shared" si="23"/>
        <v>4.9238748361889186</v>
      </c>
    </row>
    <row r="346" spans="1:7" x14ac:dyDescent="0.25">
      <c r="A346" s="2" t="s">
        <v>72</v>
      </c>
      <c r="B346" s="2">
        <v>1.9330000000000001</v>
      </c>
      <c r="C346" s="2">
        <v>1.1499999999999999</v>
      </c>
      <c r="D346" s="1">
        <f t="shared" si="21"/>
        <v>1.6808695652173915</v>
      </c>
      <c r="E346" s="1">
        <f t="shared" si="22"/>
        <v>6.9836033892974303</v>
      </c>
      <c r="F346" s="1">
        <f t="shared" si="24"/>
        <v>1.6096218305039796</v>
      </c>
      <c r="G346" s="1">
        <f t="shared" si="23"/>
        <v>4.3386609556052269</v>
      </c>
    </row>
    <row r="347" spans="1:7" x14ac:dyDescent="0.25">
      <c r="A347" s="2" t="s">
        <v>72</v>
      </c>
      <c r="B347" s="2">
        <v>1.403</v>
      </c>
      <c r="C347" s="2">
        <v>1.2729999999999999</v>
      </c>
      <c r="D347" s="1">
        <f t="shared" si="21"/>
        <v>1.1021209740769835</v>
      </c>
      <c r="E347" s="1">
        <f t="shared" si="22"/>
        <v>5.6109441695717885</v>
      </c>
      <c r="F347" s="1">
        <f t="shared" si="24"/>
        <v>1.2456082763252141</v>
      </c>
      <c r="G347" s="1">
        <f t="shared" si="23"/>
        <v>4.5045816379168269</v>
      </c>
    </row>
    <row r="348" spans="1:7" x14ac:dyDescent="0.25">
      <c r="A348" s="2" t="s">
        <v>72</v>
      </c>
      <c r="B348" s="2">
        <v>1.7490000000000001</v>
      </c>
      <c r="C348" s="2">
        <v>1.206</v>
      </c>
      <c r="D348" s="1">
        <f t="shared" si="21"/>
        <v>1.4502487562189057</v>
      </c>
      <c r="E348" s="1">
        <f t="shared" si="22"/>
        <v>6.6265425346610289</v>
      </c>
      <c r="F348" s="1">
        <f t="shared" si="24"/>
        <v>1.5386934062022894</v>
      </c>
      <c r="G348" s="1">
        <f t="shared" si="23"/>
        <v>4.3066035819418129</v>
      </c>
    </row>
    <row r="349" spans="1:7" x14ac:dyDescent="0.25">
      <c r="A349" s="2" t="s">
        <v>72</v>
      </c>
      <c r="B349" s="2">
        <v>1.9339999999999999</v>
      </c>
      <c r="C349" s="2">
        <v>1.097</v>
      </c>
      <c r="D349" s="1">
        <f t="shared" si="21"/>
        <v>1.7629899726526892</v>
      </c>
      <c r="E349" s="1">
        <f t="shared" si="22"/>
        <v>6.6651966906707978</v>
      </c>
      <c r="F349" s="1">
        <f t="shared" si="24"/>
        <v>1.482318434215697</v>
      </c>
      <c r="G349" s="1">
        <f t="shared" si="23"/>
        <v>4.4964675179239677</v>
      </c>
    </row>
    <row r="350" spans="1:7" x14ac:dyDescent="0.25">
      <c r="A350" s="2" t="s">
        <v>72</v>
      </c>
      <c r="B350" s="2">
        <v>1.869</v>
      </c>
      <c r="C350" s="2">
        <v>1.341</v>
      </c>
      <c r="D350" s="1">
        <f t="shared" si="21"/>
        <v>1.3937360178970917</v>
      </c>
      <c r="E350" s="1">
        <f t="shared" si="22"/>
        <v>7.8738647738790526</v>
      </c>
      <c r="F350" s="1">
        <f t="shared" si="24"/>
        <v>2.0083852976243328</v>
      </c>
      <c r="G350" s="1">
        <f t="shared" si="23"/>
        <v>3.9204951276992737</v>
      </c>
    </row>
    <row r="351" spans="1:7" x14ac:dyDescent="0.25">
      <c r="A351" s="2" t="s">
        <v>72</v>
      </c>
      <c r="B351" s="2">
        <v>1.877</v>
      </c>
      <c r="C351" s="2">
        <v>1.147</v>
      </c>
      <c r="D351" s="1">
        <f t="shared" si="21"/>
        <v>1.6364428945074105</v>
      </c>
      <c r="E351" s="1">
        <f t="shared" si="22"/>
        <v>6.7635945141738834</v>
      </c>
      <c r="F351" s="1">
        <f t="shared" si="24"/>
        <v>1.5444045284312016</v>
      </c>
      <c r="G351" s="1">
        <f t="shared" si="23"/>
        <v>4.3794189861928912</v>
      </c>
    </row>
    <row r="352" spans="1:7" x14ac:dyDescent="0.25">
      <c r="A352" s="2" t="s">
        <v>72</v>
      </c>
      <c r="B352" s="2">
        <v>1.9350000000000001</v>
      </c>
      <c r="C352" s="2">
        <v>1.173</v>
      </c>
      <c r="D352" s="1">
        <f t="shared" si="21"/>
        <v>1.6496163682864451</v>
      </c>
      <c r="E352" s="1">
        <f t="shared" si="22"/>
        <v>7.1306456334487009</v>
      </c>
      <c r="F352" s="1">
        <f t="shared" si="24"/>
        <v>1.6685268571688043</v>
      </c>
      <c r="G352" s="1">
        <f t="shared" si="23"/>
        <v>4.2736175344208416</v>
      </c>
    </row>
    <row r="353" spans="1:7" x14ac:dyDescent="0.25">
      <c r="A353" s="2" t="s">
        <v>72</v>
      </c>
      <c r="B353" s="2">
        <v>2.5089999999999999</v>
      </c>
      <c r="C353" s="2">
        <v>1.153</v>
      </c>
      <c r="D353" s="1">
        <f t="shared" si="21"/>
        <v>2.176062445793582</v>
      </c>
      <c r="E353" s="1">
        <f t="shared" si="22"/>
        <v>9.0882411309388793</v>
      </c>
      <c r="F353" s="1">
        <f t="shared" si="24"/>
        <v>2.2183971589212463</v>
      </c>
      <c r="G353" s="1">
        <f t="shared" si="23"/>
        <v>4.0967601740701269</v>
      </c>
    </row>
    <row r="354" spans="1:7" x14ac:dyDescent="0.25">
      <c r="A354" s="2" t="s">
        <v>72</v>
      </c>
      <c r="B354" s="2">
        <v>1.5669999999999999</v>
      </c>
      <c r="C354" s="2">
        <v>1.0980000000000001</v>
      </c>
      <c r="D354" s="1">
        <f t="shared" si="21"/>
        <v>1.4271402550091072</v>
      </c>
      <c r="E354" s="1">
        <f t="shared" si="22"/>
        <v>5.4053175056163756</v>
      </c>
      <c r="F354" s="1">
        <f t="shared" si="24"/>
        <v>1.1372018800289254</v>
      </c>
      <c r="G354" s="1">
        <f t="shared" si="23"/>
        <v>4.7531732056922804</v>
      </c>
    </row>
    <row r="355" spans="1:7" x14ac:dyDescent="0.25">
      <c r="A355" s="2" t="s">
        <v>72</v>
      </c>
      <c r="B355" s="2">
        <v>1.679</v>
      </c>
      <c r="C355" s="2">
        <v>1.1479999999999999</v>
      </c>
      <c r="D355" s="1">
        <f t="shared" si="21"/>
        <v>1.4625435540069689</v>
      </c>
      <c r="E355" s="1">
        <f t="shared" si="22"/>
        <v>6.0553947070530967</v>
      </c>
      <c r="F355" s="1">
        <f t="shared" si="24"/>
        <v>1.3418079044102371</v>
      </c>
      <c r="G355" s="1">
        <f t="shared" si="23"/>
        <v>4.5128625991472422</v>
      </c>
    </row>
    <row r="356" spans="1:7" x14ac:dyDescent="0.25">
      <c r="A356" s="2" t="s">
        <v>72</v>
      </c>
      <c r="B356" s="2">
        <v>1.5920000000000001</v>
      </c>
      <c r="C356" s="2">
        <v>1.1439999999999999</v>
      </c>
      <c r="D356" s="1">
        <f t="shared" si="21"/>
        <v>1.3916083916083919</v>
      </c>
      <c r="E356" s="1">
        <f t="shared" si="22"/>
        <v>5.7216193371651034</v>
      </c>
      <c r="F356" s="1">
        <f t="shared" si="24"/>
        <v>1.2444186620014497</v>
      </c>
      <c r="G356" s="1">
        <f t="shared" si="23"/>
        <v>4.5978250824065814</v>
      </c>
    </row>
    <row r="357" spans="1:7" x14ac:dyDescent="0.25">
      <c r="A357" s="2" t="s">
        <v>72</v>
      </c>
      <c r="B357" s="2">
        <v>1.419</v>
      </c>
      <c r="C357" s="2">
        <v>1.329</v>
      </c>
      <c r="D357" s="1">
        <f t="shared" si="21"/>
        <v>1.0677200902934538</v>
      </c>
      <c r="E357" s="1">
        <f t="shared" si="22"/>
        <v>5.9245756473649651</v>
      </c>
      <c r="F357" s="1">
        <f t="shared" si="24"/>
        <v>1.3539095790168578</v>
      </c>
      <c r="G357" s="1">
        <f t="shared" si="23"/>
        <v>4.3759020093994012</v>
      </c>
    </row>
    <row r="358" spans="1:7" x14ac:dyDescent="0.25">
      <c r="A358" s="2" t="s">
        <v>72</v>
      </c>
      <c r="B358" s="2">
        <v>1.6879999999999999</v>
      </c>
      <c r="C358" s="2">
        <f>(1.122+0.537)/2</f>
        <v>0.82950000000000013</v>
      </c>
      <c r="D358" s="1">
        <f t="shared" si="21"/>
        <v>2.0349608197709461</v>
      </c>
      <c r="E358" s="1">
        <f t="shared" si="22"/>
        <v>4.398845467185815</v>
      </c>
      <c r="F358" s="1">
        <f t="shared" si="24"/>
        <v>0.76278745966613437</v>
      </c>
      <c r="G358" s="1">
        <f t="shared" si="23"/>
        <v>5.76680359835904</v>
      </c>
    </row>
    <row r="359" spans="1:7" x14ac:dyDescent="0.25">
      <c r="A359" s="2" t="s">
        <v>72</v>
      </c>
      <c r="B359" s="2">
        <v>2.3530000000000002</v>
      </c>
      <c r="C359" s="2">
        <v>1.2869999999999999</v>
      </c>
      <c r="D359" s="1">
        <f t="shared" si="21"/>
        <v>1.8282828282828285</v>
      </c>
      <c r="E359" s="1">
        <f t="shared" si="22"/>
        <v>9.5137195903851612</v>
      </c>
      <c r="F359" s="1">
        <f t="shared" si="24"/>
        <v>2.5029492440582919</v>
      </c>
      <c r="G359" s="1">
        <f t="shared" si="23"/>
        <v>3.8010038010038025</v>
      </c>
    </row>
    <row r="360" spans="1:7" x14ac:dyDescent="0.25">
      <c r="A360" s="2" t="s">
        <v>72</v>
      </c>
      <c r="B360" s="2">
        <v>2.052</v>
      </c>
      <c r="C360" s="2">
        <v>1.129</v>
      </c>
      <c r="D360" s="1">
        <f t="shared" si="21"/>
        <v>1.8175376439326838</v>
      </c>
      <c r="E360" s="1">
        <f t="shared" si="22"/>
        <v>7.2781528333127028</v>
      </c>
      <c r="F360" s="1">
        <f t="shared" si="24"/>
        <v>1.6775110736219978</v>
      </c>
      <c r="G360" s="1">
        <f t="shared" si="23"/>
        <v>4.3386615729445408</v>
      </c>
    </row>
    <row r="361" spans="1:7" x14ac:dyDescent="0.25">
      <c r="A361" s="2" t="s">
        <v>72</v>
      </c>
      <c r="B361" s="2">
        <v>1.948</v>
      </c>
      <c r="C361" s="2">
        <v>1.196</v>
      </c>
      <c r="D361" s="1">
        <f t="shared" si="21"/>
        <v>1.6287625418060201</v>
      </c>
      <c r="E361" s="1">
        <f t="shared" si="22"/>
        <v>7.3193076970747288</v>
      </c>
      <c r="F361" s="1">
        <f t="shared" si="24"/>
        <v>1.7405924898400063</v>
      </c>
      <c r="G361" s="1">
        <f t="shared" si="23"/>
        <v>4.2050668032857672</v>
      </c>
    </row>
    <row r="362" spans="1:7" x14ac:dyDescent="0.25">
      <c r="A362" s="2" t="s">
        <v>72</v>
      </c>
      <c r="B362" s="2">
        <v>2.1859999999999999</v>
      </c>
      <c r="C362" s="2">
        <v>1.1719999999999999</v>
      </c>
      <c r="D362" s="1">
        <f t="shared" si="21"/>
        <v>1.8651877133105803</v>
      </c>
      <c r="E362" s="1">
        <f t="shared" si="22"/>
        <v>8.0487352457558217</v>
      </c>
      <c r="F362" s="1">
        <f t="shared" si="24"/>
        <v>1.9368241832657471</v>
      </c>
      <c r="G362" s="1">
        <f t="shared" si="23"/>
        <v>4.1556354548323364</v>
      </c>
    </row>
    <row r="363" spans="1:7" x14ac:dyDescent="0.25">
      <c r="A363" s="2" t="s">
        <v>72</v>
      </c>
      <c r="B363" s="2">
        <v>1.579</v>
      </c>
      <c r="C363" s="2">
        <v>0.97799999999999998</v>
      </c>
      <c r="D363" s="1">
        <f t="shared" si="21"/>
        <v>1.6145194274028629</v>
      </c>
      <c r="E363" s="1">
        <f t="shared" si="22"/>
        <v>4.8514421544178807</v>
      </c>
      <c r="F363" s="1">
        <f t="shared" si="24"/>
        <v>0.94127963347956323</v>
      </c>
      <c r="G363" s="1">
        <f t="shared" si="23"/>
        <v>5.1540923460586212</v>
      </c>
    </row>
    <row r="364" spans="1:7" x14ac:dyDescent="0.25">
      <c r="A364" s="2" t="s">
        <v>72</v>
      </c>
      <c r="B364" s="2">
        <v>1.349</v>
      </c>
      <c r="C364" s="2">
        <f>(1.206+0.81)/2</f>
        <v>1.008</v>
      </c>
      <c r="D364" s="1">
        <f t="shared" si="21"/>
        <v>1.3382936507936507</v>
      </c>
      <c r="E364" s="1">
        <f t="shared" si="22"/>
        <v>4.2719125576101717</v>
      </c>
      <c r="F364" s="1">
        <f t="shared" si="24"/>
        <v>0.80838899188769031</v>
      </c>
      <c r="G364" s="1">
        <f t="shared" si="23"/>
        <v>5.2844764098465973</v>
      </c>
    </row>
    <row r="365" spans="1:7" x14ac:dyDescent="0.25">
      <c r="A365" s="2" t="s">
        <v>72</v>
      </c>
      <c r="B365" s="2">
        <v>1.917</v>
      </c>
      <c r="C365" s="2">
        <v>1.1950000000000001</v>
      </c>
      <c r="D365" s="1">
        <f t="shared" si="21"/>
        <v>1.6041841004184101</v>
      </c>
      <c r="E365" s="1">
        <f t="shared" si="22"/>
        <v>7.1968075747333025</v>
      </c>
      <c r="F365" s="1">
        <f t="shared" si="24"/>
        <v>1.7032882583911271</v>
      </c>
      <c r="G365" s="1">
        <f t="shared" si="23"/>
        <v>4.2252434602767606</v>
      </c>
    </row>
    <row r="366" spans="1:7" x14ac:dyDescent="0.25">
      <c r="A366" s="2" t="s">
        <v>72</v>
      </c>
      <c r="B366" s="2">
        <v>1.5509999999999999</v>
      </c>
      <c r="C366" s="2">
        <v>1.2250000000000001</v>
      </c>
      <c r="D366" s="1">
        <f t="shared" si="21"/>
        <v>1.2661224489795917</v>
      </c>
      <c r="E366" s="1">
        <f t="shared" si="22"/>
        <v>5.9689475020042675</v>
      </c>
      <c r="F366" s="1">
        <f t="shared" si="24"/>
        <v>1.346733357251586</v>
      </c>
      <c r="G366" s="1">
        <f t="shared" si="23"/>
        <v>4.4321672659729003</v>
      </c>
    </row>
    <row r="367" spans="1:7" x14ac:dyDescent="0.25">
      <c r="A367" s="2" t="s">
        <v>72</v>
      </c>
      <c r="B367" s="2">
        <v>2.0009999999999999</v>
      </c>
      <c r="C367" s="2">
        <v>1.1220000000000001</v>
      </c>
      <c r="D367" s="1">
        <f t="shared" si="21"/>
        <v>1.7834224598930479</v>
      </c>
      <c r="E367" s="1">
        <f t="shared" si="22"/>
        <v>7.0532587816128238</v>
      </c>
      <c r="F367" s="1">
        <f t="shared" si="24"/>
        <v>1.6086558703500153</v>
      </c>
      <c r="G367" s="1">
        <f t="shared" si="23"/>
        <v>4.3845665885508245</v>
      </c>
    </row>
    <row r="368" spans="1:7" x14ac:dyDescent="0.25">
      <c r="A368" s="2" t="s">
        <v>72</v>
      </c>
      <c r="B368" s="2">
        <v>1.387</v>
      </c>
      <c r="C368" s="2">
        <v>0.81799999999999995</v>
      </c>
      <c r="D368" s="1">
        <f t="shared" si="21"/>
        <v>1.69559902200489</v>
      </c>
      <c r="E368" s="1">
        <f t="shared" si="22"/>
        <v>3.5643442106127567</v>
      </c>
      <c r="F368" s="1">
        <f t="shared" si="24"/>
        <v>0.58561421565682337</v>
      </c>
      <c r="G368" s="1">
        <f t="shared" si="23"/>
        <v>6.0865056129400781</v>
      </c>
    </row>
    <row r="369" spans="1:7" x14ac:dyDescent="0.25">
      <c r="A369" s="2" t="s">
        <v>72</v>
      </c>
      <c r="B369" s="2">
        <v>2.4049999999999998</v>
      </c>
      <c r="C369" s="2">
        <v>1.0680000000000001</v>
      </c>
      <c r="D369" s="1">
        <f t="shared" si="21"/>
        <v>2.2518726591760299</v>
      </c>
      <c r="E369" s="1">
        <f t="shared" si="22"/>
        <v>8.0693063944515266</v>
      </c>
      <c r="F369" s="1">
        <f t="shared" si="24"/>
        <v>1.8355843451957274</v>
      </c>
      <c r="G369" s="1">
        <f t="shared" si="23"/>
        <v>4.3960422824324645</v>
      </c>
    </row>
    <row r="370" spans="1:7" x14ac:dyDescent="0.25">
      <c r="A370" s="2" t="s">
        <v>72</v>
      </c>
      <c r="B370" s="2">
        <v>2.008</v>
      </c>
      <c r="C370" s="2">
        <v>1.173</v>
      </c>
      <c r="D370" s="1">
        <f t="shared" si="21"/>
        <v>1.711849957374254</v>
      </c>
      <c r="E370" s="1">
        <f t="shared" si="22"/>
        <v>7.3996570707829417</v>
      </c>
      <c r="F370" s="1">
        <f t="shared" si="24"/>
        <v>1.7474144611670703</v>
      </c>
      <c r="G370" s="1">
        <f t="shared" si="23"/>
        <v>4.2346319291880121</v>
      </c>
    </row>
    <row r="371" spans="1:7" x14ac:dyDescent="0.25">
      <c r="A371" s="2" t="s">
        <v>72</v>
      </c>
      <c r="B371" s="2">
        <v>1.472</v>
      </c>
      <c r="C371" s="2">
        <v>1.1519999999999999</v>
      </c>
      <c r="D371" s="1">
        <f t="shared" si="21"/>
        <v>1.2777777777777779</v>
      </c>
      <c r="E371" s="1">
        <f t="shared" si="22"/>
        <v>5.3273368927689697</v>
      </c>
      <c r="F371" s="1">
        <f t="shared" si="24"/>
        <v>1.1340278881302988</v>
      </c>
      <c r="G371" s="1">
        <f t="shared" si="23"/>
        <v>4.6977124183006547</v>
      </c>
    </row>
    <row r="372" spans="1:7" x14ac:dyDescent="0.25">
      <c r="A372" s="2" t="s">
        <v>72</v>
      </c>
      <c r="B372" s="2">
        <v>1.847</v>
      </c>
      <c r="C372" s="2">
        <v>1.329</v>
      </c>
      <c r="D372" s="1">
        <f t="shared" si="21"/>
        <v>1.3897667419112114</v>
      </c>
      <c r="E372" s="1">
        <f t="shared" si="22"/>
        <v>7.7115512478386821</v>
      </c>
      <c r="F372" s="1">
        <f t="shared" si="24"/>
        <v>1.9476322222742506</v>
      </c>
      <c r="G372" s="1">
        <f t="shared" si="23"/>
        <v>3.9594494071544482</v>
      </c>
    </row>
    <row r="373" spans="1:7" x14ac:dyDescent="0.25">
      <c r="A373" s="2" t="s">
        <v>72</v>
      </c>
      <c r="B373" s="2">
        <v>1.7529999999999999</v>
      </c>
      <c r="C373" s="2">
        <v>1.2210000000000001</v>
      </c>
      <c r="D373" s="1">
        <f t="shared" si="21"/>
        <v>1.4357084357084355</v>
      </c>
      <c r="E373" s="1">
        <f t="shared" si="22"/>
        <v>6.724305756448091</v>
      </c>
      <c r="F373" s="1">
        <f t="shared" si="24"/>
        <v>1.5760364923455101</v>
      </c>
      <c r="G373" s="1">
        <f t="shared" si="23"/>
        <v>4.2665926766966891</v>
      </c>
    </row>
    <row r="374" spans="1:7" x14ac:dyDescent="0.25">
      <c r="A374" s="2" t="s">
        <v>72</v>
      </c>
      <c r="B374" s="2">
        <v>1.7150000000000001</v>
      </c>
      <c r="C374" s="2">
        <v>1.165</v>
      </c>
      <c r="D374" s="1">
        <f t="shared" si="21"/>
        <v>1.4721030042918455</v>
      </c>
      <c r="E374" s="1">
        <f t="shared" si="22"/>
        <v>6.2768235820560676</v>
      </c>
      <c r="F374" s="1">
        <f t="shared" si="24"/>
        <v>1.4141762829406883</v>
      </c>
      <c r="G374" s="1">
        <f t="shared" si="23"/>
        <v>4.438501520477927</v>
      </c>
    </row>
    <row r="375" spans="1:7" x14ac:dyDescent="0.25">
      <c r="A375" s="2" t="s">
        <v>72</v>
      </c>
      <c r="B375" s="2">
        <v>1.639</v>
      </c>
      <c r="C375" s="2">
        <v>1.242</v>
      </c>
      <c r="D375" s="1">
        <f t="shared" si="21"/>
        <v>1.319645732689211</v>
      </c>
      <c r="E375" s="1">
        <f t="shared" si="22"/>
        <v>6.3951453861682186</v>
      </c>
      <c r="F375" s="1">
        <f t="shared" si="24"/>
        <v>1.4841204923407012</v>
      </c>
      <c r="G375" s="1">
        <f t="shared" si="23"/>
        <v>4.3090472904137496</v>
      </c>
    </row>
    <row r="376" spans="1:7" x14ac:dyDescent="0.25">
      <c r="A376" s="2" t="s">
        <v>72</v>
      </c>
      <c r="B376" s="2">
        <v>1.629</v>
      </c>
      <c r="C376" s="2">
        <v>0.82299999999999995</v>
      </c>
      <c r="D376" s="1">
        <f t="shared" si="21"/>
        <v>1.9793438639125154</v>
      </c>
      <c r="E376" s="1">
        <f t="shared" si="22"/>
        <v>4.2118295981102669</v>
      </c>
      <c r="F376" s="1">
        <f t="shared" si="24"/>
        <v>0.72064602647691123</v>
      </c>
      <c r="G376" s="1">
        <f t="shared" si="23"/>
        <v>5.844519283206246</v>
      </c>
    </row>
    <row r="377" spans="1:7" x14ac:dyDescent="0.25">
      <c r="A377" s="2" t="s">
        <v>72</v>
      </c>
      <c r="B377" s="2">
        <v>2.2949999999999999</v>
      </c>
      <c r="C377" s="2">
        <v>1.165</v>
      </c>
      <c r="D377" s="1">
        <f t="shared" si="21"/>
        <v>1.9699570815450642</v>
      </c>
      <c r="E377" s="1">
        <f t="shared" si="22"/>
        <v>8.3995977380866904</v>
      </c>
      <c r="F377" s="1">
        <f t="shared" si="24"/>
        <v>2.0324342558846071</v>
      </c>
      <c r="G377" s="1">
        <f t="shared" si="23"/>
        <v>4.1327770941504856</v>
      </c>
    </row>
    <row r="378" spans="1:7" x14ac:dyDescent="0.25">
      <c r="A378" s="2" t="s">
        <v>72</v>
      </c>
      <c r="B378" s="2">
        <v>1.5609999999999999</v>
      </c>
      <c r="C378" s="2">
        <v>1.1060000000000001</v>
      </c>
      <c r="D378" s="1">
        <f t="shared" si="21"/>
        <v>1.4113924050632909</v>
      </c>
      <c r="E378" s="1">
        <f t="shared" si="22"/>
        <v>5.4238529022725555</v>
      </c>
      <c r="F378">
        <f t="shared" si="24"/>
        <v>1.1455071933354901</v>
      </c>
      <c r="G378">
        <f t="shared" si="23"/>
        <v>4.7348920494155688</v>
      </c>
    </row>
    <row r="379" spans="1:7" x14ac:dyDescent="0.25">
      <c r="A379" s="2" t="s">
        <v>72</v>
      </c>
      <c r="B379" s="2">
        <v>2.488</v>
      </c>
      <c r="C379" s="2">
        <v>1.2849999999999999</v>
      </c>
      <c r="D379" s="1">
        <f t="shared" si="21"/>
        <v>1.9361867704280156</v>
      </c>
      <c r="E379" s="1">
        <f t="shared" si="22"/>
        <v>10.043923040938854</v>
      </c>
      <c r="F379">
        <f t="shared" si="24"/>
        <v>2.6711180199591409</v>
      </c>
      <c r="G379">
        <f t="shared" si="23"/>
        <v>3.7601944076931844</v>
      </c>
    </row>
    <row r="380" spans="1:7" x14ac:dyDescent="0.25">
      <c r="A380" s="2" t="s">
        <v>72</v>
      </c>
      <c r="B380" s="2">
        <v>1.5640000000000001</v>
      </c>
      <c r="C380" s="2">
        <v>1.147</v>
      </c>
      <c r="D380" s="1">
        <f t="shared" si="21"/>
        <v>1.3635571054925895</v>
      </c>
      <c r="E380" s="1">
        <f t="shared" si="22"/>
        <v>5.6357281940159591</v>
      </c>
      <c r="F380">
        <f t="shared" si="24"/>
        <v>1.2209888611259165</v>
      </c>
      <c r="G380">
        <f t="shared" si="23"/>
        <v>4.6157081145024179</v>
      </c>
    </row>
    <row r="381" spans="1:7" x14ac:dyDescent="0.25">
      <c r="A381" s="2" t="s">
        <v>72</v>
      </c>
      <c r="B381" s="2">
        <v>1.986</v>
      </c>
      <c r="C381" s="2">
        <v>1.1599999999999999</v>
      </c>
      <c r="D381" s="1">
        <f t="shared" si="21"/>
        <v>1.7120689655172414</v>
      </c>
      <c r="E381" s="1">
        <f t="shared" si="22"/>
        <v>7.2374754916340214</v>
      </c>
      <c r="F381">
        <f t="shared" si="24"/>
        <v>1.6902262753557249</v>
      </c>
      <c r="G381">
        <f t="shared" si="23"/>
        <v>4.2819565623607545</v>
      </c>
    </row>
    <row r="382" spans="1:7" x14ac:dyDescent="0.25">
      <c r="A382" s="2" t="s">
        <v>72</v>
      </c>
      <c r="B382" s="2">
        <v>2.9079999999999999</v>
      </c>
      <c r="C382" s="2">
        <v>1.131</v>
      </c>
      <c r="D382" s="1">
        <f t="shared" si="21"/>
        <v>2.5711759504862952</v>
      </c>
      <c r="E382" s="1">
        <f t="shared" si="22"/>
        <v>10.332534874838842</v>
      </c>
      <c r="F382">
        <f t="shared" si="24"/>
        <v>2.5427709219268873</v>
      </c>
      <c r="G382">
        <f t="shared" si="23"/>
        <v>4.0634941927875072</v>
      </c>
    </row>
    <row r="383" spans="1:7" x14ac:dyDescent="0.25">
      <c r="A383" s="2" t="s">
        <v>72</v>
      </c>
      <c r="B383" s="2">
        <v>1.5609999999999999</v>
      </c>
      <c r="C383" s="2">
        <v>1.198</v>
      </c>
      <c r="D383" s="1">
        <f t="shared" si="21"/>
        <v>1.3030050083472453</v>
      </c>
      <c r="E383" s="1">
        <f t="shared" si="22"/>
        <v>5.8750233064398927</v>
      </c>
      <c r="F383">
        <f t="shared" si="24"/>
        <v>1.309438317055613</v>
      </c>
      <c r="G383">
        <f t="shared" si="23"/>
        <v>4.4866743472502</v>
      </c>
    </row>
    <row r="384" spans="1:7" x14ac:dyDescent="0.25">
      <c r="A384" s="2" t="s">
        <v>72</v>
      </c>
      <c r="B384" s="2">
        <v>1.7909999999999999</v>
      </c>
      <c r="C384" s="2">
        <v>1.319</v>
      </c>
      <c r="D384" s="1">
        <f t="shared" si="21"/>
        <v>1.3578468536770281</v>
      </c>
      <c r="E384" s="1">
        <f t="shared" si="22"/>
        <v>7.4214754317621221</v>
      </c>
      <c r="F384">
        <f t="shared" si="24"/>
        <v>1.846468750562053</v>
      </c>
      <c r="G384">
        <f t="shared" si="23"/>
        <v>4.0192802772877005</v>
      </c>
    </row>
    <row r="385" spans="1:7" x14ac:dyDescent="0.25">
      <c r="A385" s="2" t="s">
        <v>72</v>
      </c>
      <c r="B385" s="2">
        <v>1.748</v>
      </c>
      <c r="C385" s="2">
        <v>1.2190000000000001</v>
      </c>
      <c r="D385" s="1">
        <f t="shared" si="21"/>
        <v>1.4339622641509433</v>
      </c>
      <c r="E385" s="1">
        <f t="shared" si="22"/>
        <v>6.6941433253809741</v>
      </c>
      <c r="F385">
        <f t="shared" si="24"/>
        <v>1.5658203123759828</v>
      </c>
      <c r="G385">
        <f t="shared" si="23"/>
        <v>4.2751669987108869</v>
      </c>
    </row>
    <row r="386" spans="1:7" x14ac:dyDescent="0.25">
      <c r="A386" s="2" t="s">
        <v>72</v>
      </c>
      <c r="B386" s="2">
        <v>1.37</v>
      </c>
      <c r="C386" s="2">
        <v>1.155</v>
      </c>
      <c r="D386" s="1">
        <f t="shared" ref="D386:D449" si="25">B386/C386</f>
        <v>1.1861471861471862</v>
      </c>
      <c r="E386" s="1">
        <f t="shared" ref="E386:E449" si="26">((4*PI()*(C386/2)^2)+((PI()*C386)*(B386-C386)))</f>
        <v>4.97109913540781</v>
      </c>
      <c r="F386">
        <f t="shared" si="24"/>
        <v>1.0320246731523868</v>
      </c>
      <c r="G386">
        <f t="shared" si="23"/>
        <v>4.8168413650647164</v>
      </c>
    </row>
    <row r="387" spans="1:7" x14ac:dyDescent="0.25">
      <c r="A387" s="2" t="s">
        <v>72</v>
      </c>
      <c r="B387" s="2">
        <v>1.4219999999999999</v>
      </c>
      <c r="C387" s="2">
        <v>0.91900000000000004</v>
      </c>
      <c r="D387" s="1">
        <f t="shared" si="25"/>
        <v>1.547334058759521</v>
      </c>
      <c r="E387" s="1">
        <f t="shared" si="26"/>
        <v>4.1054898283789063</v>
      </c>
      <c r="F387">
        <f t="shared" si="24"/>
        <v>0.74004028508449826</v>
      </c>
      <c r="G387">
        <f t="shared" si="23"/>
        <v>5.5476572169448035</v>
      </c>
    </row>
    <row r="388" spans="1:7" x14ac:dyDescent="0.25">
      <c r="A388" s="2" t="s">
        <v>72</v>
      </c>
      <c r="B388" s="2">
        <v>1.365</v>
      </c>
      <c r="C388" s="2">
        <v>1.3839999999999999</v>
      </c>
      <c r="D388" s="1">
        <f t="shared" si="25"/>
        <v>0.9862716763005781</v>
      </c>
      <c r="E388" s="1">
        <f t="shared" si="26"/>
        <v>5.9349711774556937</v>
      </c>
      <c r="F388">
        <f t="shared" si="24"/>
        <v>1.3594721793114783</v>
      </c>
      <c r="G388">
        <f t="shared" si="23"/>
        <v>4.3656437165647137</v>
      </c>
    </row>
    <row r="389" spans="1:7" x14ac:dyDescent="0.25">
      <c r="A389" s="2" t="s">
        <v>72</v>
      </c>
      <c r="B389" s="2">
        <v>1.6679999999999999</v>
      </c>
      <c r="C389" s="2">
        <v>1.165</v>
      </c>
      <c r="D389" s="1">
        <f t="shared" si="25"/>
        <v>1.4317596566523605</v>
      </c>
      <c r="E389" s="1">
        <f t="shared" si="26"/>
        <v>6.1048056763087573</v>
      </c>
      <c r="F389">
        <f t="shared" si="24"/>
        <v>1.3640760678917845</v>
      </c>
      <c r="G389">
        <f t="shared" ref="G389:G452" si="27">E389/F389</f>
        <v>4.4754143995385061</v>
      </c>
    </row>
    <row r="390" spans="1:7" x14ac:dyDescent="0.25">
      <c r="A390" s="2" t="s">
        <v>72</v>
      </c>
      <c r="B390" s="2">
        <v>1.6619999999999999</v>
      </c>
      <c r="C390" s="2">
        <v>1.0569999999999999</v>
      </c>
      <c r="D390" s="1">
        <f t="shared" si="25"/>
        <v>1.5723746452223273</v>
      </c>
      <c r="E390" s="1">
        <f t="shared" si="26"/>
        <v>5.5189426287114109</v>
      </c>
      <c r="F390">
        <f t="shared" ref="F390:F453" si="28">(((4/3)*PI()*(C390/2)^3)+(PI()*((C390/2)^2)*(B390-C390)))</f>
        <v>1.1492132644772832</v>
      </c>
      <c r="G390">
        <f t="shared" si="27"/>
        <v>4.802365930941189</v>
      </c>
    </row>
    <row r="391" spans="1:7" x14ac:dyDescent="0.25">
      <c r="A391" s="2" t="s">
        <v>72</v>
      </c>
      <c r="B391" s="2">
        <v>1.421</v>
      </c>
      <c r="C391" s="2">
        <v>1.29</v>
      </c>
      <c r="D391" s="1">
        <f t="shared" si="25"/>
        <v>1.1015503875968993</v>
      </c>
      <c r="E391" s="1">
        <f t="shared" si="26"/>
        <v>5.7588220773689143</v>
      </c>
      <c r="F391">
        <f t="shared" si="28"/>
        <v>1.2952182539563066</v>
      </c>
      <c r="G391">
        <f t="shared" si="27"/>
        <v>4.4462175079592292</v>
      </c>
    </row>
    <row r="392" spans="1:7" x14ac:dyDescent="0.25">
      <c r="A392" s="2" t="s">
        <v>72</v>
      </c>
      <c r="B392" s="2">
        <v>1.2370000000000001</v>
      </c>
      <c r="C392" s="2">
        <v>1.1759999999999999</v>
      </c>
      <c r="D392" s="1">
        <f t="shared" si="25"/>
        <v>1.0518707482993199</v>
      </c>
      <c r="E392" s="1">
        <f t="shared" si="26"/>
        <v>4.5701125322889151</v>
      </c>
      <c r="F392">
        <f t="shared" si="28"/>
        <v>0.91782785480722318</v>
      </c>
      <c r="G392">
        <f t="shared" si="27"/>
        <v>4.9792698144346499</v>
      </c>
    </row>
    <row r="393" spans="1:7" x14ac:dyDescent="0.25">
      <c r="A393" s="2" t="s">
        <v>72</v>
      </c>
      <c r="B393" s="2">
        <v>1.4590000000000001</v>
      </c>
      <c r="C393" s="2">
        <v>0.9</v>
      </c>
      <c r="D393" s="1">
        <f t="shared" si="25"/>
        <v>1.6211111111111112</v>
      </c>
      <c r="E393" s="1">
        <f t="shared" si="26"/>
        <v>4.125225313428758</v>
      </c>
      <c r="F393">
        <f t="shared" si="28"/>
        <v>0.73732394181589056</v>
      </c>
      <c r="G393">
        <f t="shared" si="27"/>
        <v>5.5948614706164319</v>
      </c>
    </row>
    <row r="394" spans="1:7" x14ac:dyDescent="0.25">
      <c r="A394" s="2" t="s">
        <v>72</v>
      </c>
      <c r="B394" s="2">
        <v>1.9570000000000001</v>
      </c>
      <c r="C394" s="2">
        <v>1.155</v>
      </c>
      <c r="D394" s="1">
        <f t="shared" si="25"/>
        <v>1.6943722943722943</v>
      </c>
      <c r="E394" s="1">
        <f t="shared" si="26"/>
        <v>7.1010518306518851</v>
      </c>
      <c r="F394">
        <f t="shared" si="28"/>
        <v>1.6470485139041138</v>
      </c>
      <c r="G394">
        <f t="shared" si="27"/>
        <v>4.3113798838989679</v>
      </c>
    </row>
    <row r="395" spans="1:7" x14ac:dyDescent="0.25">
      <c r="A395" s="2" t="s">
        <v>72</v>
      </c>
      <c r="B395" s="2">
        <v>1.6319999999999999</v>
      </c>
      <c r="C395" s="2">
        <v>1.2549999999999999</v>
      </c>
      <c r="D395" s="1">
        <f t="shared" si="25"/>
        <v>1.300398406374502</v>
      </c>
      <c r="E395" s="1">
        <f t="shared" si="26"/>
        <v>6.4344844093764699</v>
      </c>
      <c r="F395">
        <f t="shared" si="28"/>
        <v>1.5013320545775812</v>
      </c>
      <c r="G395">
        <f t="shared" si="27"/>
        <v>4.2858502819264013</v>
      </c>
    </row>
    <row r="396" spans="1:7" x14ac:dyDescent="0.25">
      <c r="A396" s="2" t="s">
        <v>72</v>
      </c>
      <c r="B396" s="2">
        <v>1.6879999999999999</v>
      </c>
      <c r="C396" s="2">
        <v>1.1990000000000001</v>
      </c>
      <c r="D396" s="1">
        <f t="shared" si="25"/>
        <v>1.4078398665554628</v>
      </c>
      <c r="E396" s="1">
        <f t="shared" si="26"/>
        <v>6.3583070707122253</v>
      </c>
      <c r="F396">
        <f t="shared" si="28"/>
        <v>1.454643233468355</v>
      </c>
      <c r="G396">
        <f t="shared" si="27"/>
        <v>4.3710422764982031</v>
      </c>
    </row>
    <row r="397" spans="1:7" x14ac:dyDescent="0.25">
      <c r="A397" s="2" t="s">
        <v>72</v>
      </c>
      <c r="B397" s="2">
        <v>2.6320000000000001</v>
      </c>
      <c r="C397" s="2">
        <v>0.95899999999999996</v>
      </c>
      <c r="D397" s="1">
        <f t="shared" si="25"/>
        <v>2.7445255474452557</v>
      </c>
      <c r="E397" s="1">
        <f t="shared" si="26"/>
        <v>7.9296563178141541</v>
      </c>
      <c r="F397">
        <f t="shared" si="28"/>
        <v>1.6702348282590247</v>
      </c>
      <c r="G397">
        <f t="shared" si="27"/>
        <v>4.7476296049218778</v>
      </c>
    </row>
    <row r="398" spans="1:7" x14ac:dyDescent="0.25">
      <c r="A398" s="2" t="s">
        <v>72</v>
      </c>
      <c r="B398" s="2">
        <v>1.498</v>
      </c>
      <c r="C398" s="2">
        <v>1.1559999999999999</v>
      </c>
      <c r="D398" s="1">
        <f t="shared" si="25"/>
        <v>1.2958477508650521</v>
      </c>
      <c r="E398" s="1">
        <f t="shared" si="26"/>
        <v>5.4402582991096011</v>
      </c>
      <c r="F398">
        <f t="shared" si="28"/>
        <v>1.1678057980644521</v>
      </c>
      <c r="G398">
        <f t="shared" si="27"/>
        <v>4.6585299611685516</v>
      </c>
    </row>
    <row r="399" spans="1:7" x14ac:dyDescent="0.25">
      <c r="A399" s="2" t="s">
        <v>72</v>
      </c>
      <c r="B399" s="2">
        <v>2.4769999999999999</v>
      </c>
      <c r="C399" s="2">
        <v>1.056</v>
      </c>
      <c r="D399" s="1">
        <f t="shared" si="25"/>
        <v>2.345643939393939</v>
      </c>
      <c r="E399" s="1">
        <f t="shared" si="26"/>
        <v>8.2175016031066654</v>
      </c>
      <c r="F399">
        <f t="shared" si="28"/>
        <v>1.8611297534690507</v>
      </c>
      <c r="G399">
        <f t="shared" si="27"/>
        <v>4.4153297682709454</v>
      </c>
    </row>
    <row r="400" spans="1:7" x14ac:dyDescent="0.25">
      <c r="A400" s="2" t="s">
        <v>72</v>
      </c>
      <c r="B400" s="2">
        <v>1.3759999999999999</v>
      </c>
      <c r="C400" s="2">
        <v>1.2709999999999999</v>
      </c>
      <c r="D400" s="1">
        <f t="shared" si="25"/>
        <v>1.082612116443745</v>
      </c>
      <c r="E400" s="1">
        <f t="shared" si="26"/>
        <v>5.4943188254925737</v>
      </c>
      <c r="F400">
        <f t="shared" si="28"/>
        <v>1.2082866250068696</v>
      </c>
      <c r="G400">
        <f t="shared" si="27"/>
        <v>4.5471982489761782</v>
      </c>
    </row>
    <row r="401" spans="1:7" x14ac:dyDescent="0.25">
      <c r="A401" s="2" t="s">
        <v>72</v>
      </c>
      <c r="B401" s="2">
        <v>2.5230000000000001</v>
      </c>
      <c r="C401" s="2">
        <v>0.96899999999999997</v>
      </c>
      <c r="D401" s="1">
        <f t="shared" si="25"/>
        <v>2.6037151702786381</v>
      </c>
      <c r="E401" s="1">
        <f t="shared" si="26"/>
        <v>7.6805248787918297</v>
      </c>
      <c r="F401">
        <f t="shared" si="28"/>
        <v>1.6224081387840292</v>
      </c>
      <c r="G401">
        <f t="shared" si="27"/>
        <v>4.7340275823247957</v>
      </c>
    </row>
    <row r="402" spans="1:7" x14ac:dyDescent="0.25">
      <c r="A402" s="2" t="s">
        <v>72</v>
      </c>
      <c r="B402" s="2">
        <v>2.0659999999999998</v>
      </c>
      <c r="C402" s="2">
        <v>1.232</v>
      </c>
      <c r="D402" s="1">
        <f t="shared" si="25"/>
        <v>1.6769480519480517</v>
      </c>
      <c r="E402" s="1">
        <f t="shared" si="26"/>
        <v>7.9963334802939432</v>
      </c>
      <c r="F402">
        <f t="shared" si="28"/>
        <v>1.9733165465387277</v>
      </c>
      <c r="G402">
        <f t="shared" si="27"/>
        <v>4.0522304920210681</v>
      </c>
    </row>
    <row r="403" spans="1:7" x14ac:dyDescent="0.25">
      <c r="A403" s="2" t="s">
        <v>72</v>
      </c>
      <c r="B403" s="2">
        <v>2.1480000000000001</v>
      </c>
      <c r="C403" s="2">
        <v>1.1000000000000001</v>
      </c>
      <c r="D403" s="1">
        <f t="shared" si="25"/>
        <v>1.9527272727272726</v>
      </c>
      <c r="E403" s="1">
        <f t="shared" si="26"/>
        <v>7.422955121901964</v>
      </c>
      <c r="F403">
        <f t="shared" si="28"/>
        <v>1.6928576733623724</v>
      </c>
      <c r="G403">
        <f t="shared" si="27"/>
        <v>4.3848666303756119</v>
      </c>
    </row>
    <row r="404" spans="1:7" x14ac:dyDescent="0.25">
      <c r="A404" s="2" t="s">
        <v>72</v>
      </c>
      <c r="B404" s="2">
        <v>1.3620000000000001</v>
      </c>
      <c r="C404" s="2">
        <v>1.0489999999999999</v>
      </c>
      <c r="D404" s="1">
        <f t="shared" si="25"/>
        <v>1.2983794089609153</v>
      </c>
      <c r="E404" s="1">
        <f t="shared" si="26"/>
        <v>4.4885128047045741</v>
      </c>
      <c r="F404">
        <f t="shared" si="28"/>
        <v>0.87491204380165777</v>
      </c>
      <c r="G404">
        <f t="shared" si="27"/>
        <v>5.1302446188775042</v>
      </c>
    </row>
    <row r="405" spans="1:7" x14ac:dyDescent="0.25">
      <c r="A405" s="2" t="s">
        <v>72</v>
      </c>
      <c r="B405" s="2">
        <v>2.2090000000000001</v>
      </c>
      <c r="C405" s="2">
        <v>1.1519999999999999</v>
      </c>
      <c r="D405" s="1">
        <f t="shared" si="25"/>
        <v>1.9175347222222223</v>
      </c>
      <c r="E405" s="1">
        <f t="shared" si="26"/>
        <v>7.9946244538903901</v>
      </c>
      <c r="F405">
        <f t="shared" si="28"/>
        <v>1.9022067057332679</v>
      </c>
      <c r="G405">
        <f t="shared" si="27"/>
        <v>4.2028158295281584</v>
      </c>
    </row>
    <row r="406" spans="1:7" x14ac:dyDescent="0.25">
      <c r="A406" s="2" t="s">
        <v>72</v>
      </c>
      <c r="B406" s="2">
        <v>1.827</v>
      </c>
      <c r="C406" s="2">
        <v>1.131</v>
      </c>
      <c r="D406" s="1">
        <f t="shared" si="25"/>
        <v>1.6153846153846154</v>
      </c>
      <c r="E406" s="1">
        <f t="shared" si="26"/>
        <v>6.4915891390407729</v>
      </c>
      <c r="F406">
        <f t="shared" si="28"/>
        <v>1.4567435151299828</v>
      </c>
      <c r="G406">
        <f t="shared" si="27"/>
        <v>4.4562334217506638</v>
      </c>
    </row>
    <row r="407" spans="1:7" x14ac:dyDescent="0.25">
      <c r="A407" s="2" t="s">
        <v>72</v>
      </c>
      <c r="B407" s="2">
        <v>1.3260000000000001</v>
      </c>
      <c r="C407" s="2">
        <v>1.048</v>
      </c>
      <c r="D407" s="1">
        <f t="shared" si="25"/>
        <v>1.2652671755725191</v>
      </c>
      <c r="E407" s="1">
        <f t="shared" si="26"/>
        <v>4.3657079478757499</v>
      </c>
      <c r="F407">
        <f t="shared" si="28"/>
        <v>0.84247847241485607</v>
      </c>
      <c r="G407">
        <f t="shared" si="27"/>
        <v>5.1819816064403526</v>
      </c>
    </row>
    <row r="408" spans="1:7" x14ac:dyDescent="0.25">
      <c r="A408" s="2" t="s">
        <v>72</v>
      </c>
      <c r="B408" s="2">
        <v>1.8340000000000001</v>
      </c>
      <c r="C408" s="2">
        <v>1.163</v>
      </c>
      <c r="D408" s="1">
        <f t="shared" si="25"/>
        <v>1.5769561478933791</v>
      </c>
      <c r="E408" s="1">
        <f t="shared" si="26"/>
        <v>6.700834917733121</v>
      </c>
      <c r="F408">
        <f t="shared" si="28"/>
        <v>1.5364474331813516</v>
      </c>
      <c r="G408">
        <f t="shared" si="27"/>
        <v>4.3612523103757894</v>
      </c>
    </row>
    <row r="409" spans="1:7" x14ac:dyDescent="0.25">
      <c r="A409" s="2" t="s">
        <v>72</v>
      </c>
      <c r="B409" s="2">
        <v>1.9219999999999999</v>
      </c>
      <c r="C409" s="2">
        <v>1.155</v>
      </c>
      <c r="D409" s="1">
        <f t="shared" si="25"/>
        <v>1.664069264069264</v>
      </c>
      <c r="E409" s="1">
        <f t="shared" si="26"/>
        <v>6.9740529476305175</v>
      </c>
      <c r="F409">
        <f t="shared" si="28"/>
        <v>1.6103775864316938</v>
      </c>
      <c r="G409">
        <f t="shared" si="27"/>
        <v>4.3306942461138949</v>
      </c>
    </row>
    <row r="410" spans="1:7" x14ac:dyDescent="0.25">
      <c r="A410" s="2" t="s">
        <v>72</v>
      </c>
      <c r="B410" s="2">
        <v>1.625</v>
      </c>
      <c r="C410" s="2">
        <v>1.1080000000000001</v>
      </c>
      <c r="D410" s="1">
        <f t="shared" si="25"/>
        <v>1.4666064981949458</v>
      </c>
      <c r="E410" s="1">
        <f t="shared" si="26"/>
        <v>5.6564375727884233</v>
      </c>
      <c r="F410">
        <f t="shared" si="28"/>
        <v>1.2107201422080482</v>
      </c>
      <c r="G410">
        <f t="shared" si="27"/>
        <v>4.6719612366178263</v>
      </c>
    </row>
    <row r="411" spans="1:7" x14ac:dyDescent="0.25">
      <c r="A411" s="2" t="s">
        <v>72</v>
      </c>
      <c r="B411" s="2">
        <v>2.0449999999999999</v>
      </c>
      <c r="C411" s="2">
        <v>0.997</v>
      </c>
      <c r="D411" s="1">
        <f t="shared" si="25"/>
        <v>2.0511534603811432</v>
      </c>
      <c r="E411" s="1">
        <f t="shared" si="26"/>
        <v>6.4052833056613538</v>
      </c>
      <c r="F411">
        <f t="shared" si="28"/>
        <v>1.3370666091122483</v>
      </c>
      <c r="G411">
        <f t="shared" si="27"/>
        <v>4.7905491484183962</v>
      </c>
    </row>
    <row r="412" spans="1:7" x14ac:dyDescent="0.25">
      <c r="A412" s="2" t="s">
        <v>72</v>
      </c>
      <c r="B412" s="2">
        <v>1.611</v>
      </c>
      <c r="C412" s="2">
        <v>0.97499999999999998</v>
      </c>
      <c r="D412" s="1">
        <f t="shared" si="25"/>
        <v>1.6523076923076923</v>
      </c>
      <c r="E412" s="1">
        <f t="shared" si="26"/>
        <v>4.9345781208098272</v>
      </c>
      <c r="F412">
        <f t="shared" si="28"/>
        <v>0.96015219999649315</v>
      </c>
      <c r="G412">
        <f t="shared" si="27"/>
        <v>5.1393707381265701</v>
      </c>
    </row>
    <row r="413" spans="1:7" x14ac:dyDescent="0.25">
      <c r="A413" s="2" t="s">
        <v>72</v>
      </c>
      <c r="B413" s="2">
        <v>2.2000000000000002</v>
      </c>
      <c r="C413" s="2">
        <v>1.157</v>
      </c>
      <c r="D413" s="1">
        <f t="shared" si="25"/>
        <v>1.9014693171996544</v>
      </c>
      <c r="E413" s="1">
        <f t="shared" si="26"/>
        <v>7.9966099404474598</v>
      </c>
      <c r="F413">
        <f t="shared" si="28"/>
        <v>1.9075401108740471</v>
      </c>
      <c r="G413">
        <f t="shared" si="27"/>
        <v>4.1921057884247386</v>
      </c>
    </row>
    <row r="414" spans="1:7" x14ac:dyDescent="0.25">
      <c r="A414" s="2" t="s">
        <v>72</v>
      </c>
      <c r="B414" s="2">
        <v>2.3149999999999999</v>
      </c>
      <c r="C414" s="2">
        <v>1.0149999999999999</v>
      </c>
      <c r="D414" s="1">
        <f t="shared" si="25"/>
        <v>2.2807881773399017</v>
      </c>
      <c r="E414" s="1">
        <f t="shared" si="26"/>
        <v>7.3818787979562757</v>
      </c>
      <c r="F414">
        <f t="shared" si="28"/>
        <v>1.5993937865715955</v>
      </c>
      <c r="G414">
        <f t="shared" si="27"/>
        <v>4.6154229558311668</v>
      </c>
    </row>
    <row r="415" spans="1:7" x14ac:dyDescent="0.25">
      <c r="A415" s="2" t="s">
        <v>72</v>
      </c>
      <c r="B415" s="2">
        <v>1.325</v>
      </c>
      <c r="C415" s="2">
        <v>1.0920000000000001</v>
      </c>
      <c r="D415" s="1">
        <f t="shared" si="25"/>
        <v>1.2133699633699633</v>
      </c>
      <c r="E415" s="1">
        <f t="shared" si="26"/>
        <v>4.5455704104790717</v>
      </c>
      <c r="F415">
        <f t="shared" si="28"/>
        <v>0.90003323313238937</v>
      </c>
      <c r="G415">
        <f t="shared" si="27"/>
        <v>5.0504472981059871</v>
      </c>
    </row>
    <row r="416" spans="1:7" x14ac:dyDescent="0.25">
      <c r="A416" s="2" t="s">
        <v>72</v>
      </c>
      <c r="B416" s="2">
        <v>1.952</v>
      </c>
      <c r="C416" s="2">
        <v>1.238</v>
      </c>
      <c r="D416" s="1">
        <f t="shared" si="25"/>
        <v>1.5767366720516962</v>
      </c>
      <c r="E416" s="1">
        <f t="shared" si="26"/>
        <v>7.5918974084414081</v>
      </c>
      <c r="F416">
        <f t="shared" si="28"/>
        <v>1.8529506149010344</v>
      </c>
      <c r="G416">
        <f t="shared" si="27"/>
        <v>4.097193604291979</v>
      </c>
    </row>
    <row r="417" spans="1:7" x14ac:dyDescent="0.25">
      <c r="A417" s="2" t="s">
        <v>72</v>
      </c>
      <c r="B417" s="2">
        <v>2.2010000000000001</v>
      </c>
      <c r="C417" s="2">
        <v>1.117</v>
      </c>
      <c r="D417" s="1">
        <f t="shared" si="25"/>
        <v>1.9704565801253358</v>
      </c>
      <c r="E417" s="1">
        <f t="shared" si="26"/>
        <v>7.7236589459256173</v>
      </c>
      <c r="F417">
        <f t="shared" si="28"/>
        <v>1.7919701709714393</v>
      </c>
      <c r="G417">
        <f t="shared" si="27"/>
        <v>4.3101492820823957</v>
      </c>
    </row>
    <row r="418" spans="1:7" x14ac:dyDescent="0.25">
      <c r="A418" s="2" t="s">
        <v>72</v>
      </c>
      <c r="B418" s="2">
        <v>1.583</v>
      </c>
      <c r="C418" s="2">
        <v>1.3069999999999999</v>
      </c>
      <c r="D418" s="1">
        <f t="shared" si="25"/>
        <v>1.2111706197398624</v>
      </c>
      <c r="E418" s="1">
        <f t="shared" si="26"/>
        <v>6.4998955100168629</v>
      </c>
      <c r="F418">
        <f t="shared" si="28"/>
        <v>1.5393262229700886</v>
      </c>
      <c r="G418">
        <f t="shared" si="27"/>
        <v>4.22255881373572</v>
      </c>
    </row>
    <row r="419" spans="1:7" x14ac:dyDescent="0.25">
      <c r="A419" s="2" t="s">
        <v>72</v>
      </c>
      <c r="B419" s="2">
        <v>1.2450000000000001</v>
      </c>
      <c r="C419" s="2">
        <v>1.1759999999999999</v>
      </c>
      <c r="D419" s="1">
        <f t="shared" si="25"/>
        <v>1.0586734693877553</v>
      </c>
      <c r="E419" s="1">
        <f t="shared" si="26"/>
        <v>4.5996686359738881</v>
      </c>
      <c r="F419">
        <f t="shared" si="28"/>
        <v>0.92651734929060514</v>
      </c>
      <c r="G419">
        <f t="shared" si="27"/>
        <v>4.9644711342919354</v>
      </c>
    </row>
    <row r="420" spans="1:7" x14ac:dyDescent="0.25">
      <c r="A420" s="2" t="s">
        <v>72</v>
      </c>
      <c r="B420" s="2">
        <v>1.79</v>
      </c>
      <c r="C420" s="2">
        <v>1.129</v>
      </c>
      <c r="D420" s="1">
        <f t="shared" si="25"/>
        <v>1.5854738706820195</v>
      </c>
      <c r="E420" s="1">
        <f t="shared" si="26"/>
        <v>6.3488760095661485</v>
      </c>
      <c r="F420">
        <f t="shared" si="28"/>
        <v>1.4152226901195331</v>
      </c>
      <c r="G420">
        <f t="shared" si="27"/>
        <v>4.4861321500080722</v>
      </c>
    </row>
    <row r="421" spans="1:7" x14ac:dyDescent="0.25">
      <c r="A421" s="2" t="s">
        <v>72</v>
      </c>
      <c r="B421" s="2">
        <v>1.69</v>
      </c>
      <c r="C421" s="2">
        <v>0.83599999999999997</v>
      </c>
      <c r="D421" s="1">
        <f t="shared" si="25"/>
        <v>2.0215311004784691</v>
      </c>
      <c r="E421" s="1">
        <f t="shared" si="26"/>
        <v>4.4385677646978028</v>
      </c>
      <c r="F421">
        <f t="shared" si="28"/>
        <v>0.77469728725595144</v>
      </c>
      <c r="G421">
        <f t="shared" si="27"/>
        <v>5.729422108110918</v>
      </c>
    </row>
    <row r="422" spans="1:7" x14ac:dyDescent="0.25">
      <c r="A422" s="2" t="s">
        <v>72</v>
      </c>
      <c r="B422" s="2">
        <v>1.58</v>
      </c>
      <c r="C422" s="2">
        <v>0.96199999999999997</v>
      </c>
      <c r="D422" s="1">
        <f t="shared" si="25"/>
        <v>1.6424116424116426</v>
      </c>
      <c r="E422" s="1">
        <f t="shared" si="26"/>
        <v>4.7750951697503421</v>
      </c>
      <c r="F422">
        <f t="shared" si="28"/>
        <v>0.91533638124297223</v>
      </c>
      <c r="G422">
        <f t="shared" si="27"/>
        <v>5.2167654073424323</v>
      </c>
    </row>
    <row r="423" spans="1:7" x14ac:dyDescent="0.25">
      <c r="A423" s="2" t="s">
        <v>72</v>
      </c>
      <c r="B423" s="2">
        <v>1.488</v>
      </c>
      <c r="C423" s="2">
        <v>1.048</v>
      </c>
      <c r="D423" s="1">
        <f t="shared" si="25"/>
        <v>1.4198473282442747</v>
      </c>
      <c r="E423" s="1">
        <f t="shared" si="26"/>
        <v>4.8990749822316104</v>
      </c>
      <c r="F423">
        <f t="shared" si="28"/>
        <v>0.98222063541609161</v>
      </c>
      <c r="G423">
        <f t="shared" si="27"/>
        <v>4.987754080483402</v>
      </c>
    </row>
    <row r="424" spans="1:7" x14ac:dyDescent="0.25">
      <c r="A424" s="2" t="s">
        <v>72</v>
      </c>
      <c r="B424" s="2">
        <v>1.6970000000000001</v>
      </c>
      <c r="C424" s="2">
        <v>1.26</v>
      </c>
      <c r="D424" s="1">
        <f t="shared" si="25"/>
        <v>1.3468253968253969</v>
      </c>
      <c r="E424" s="1">
        <f t="shared" si="26"/>
        <v>6.7174162437587679</v>
      </c>
      <c r="F424">
        <f t="shared" si="28"/>
        <v>1.5922889046159006</v>
      </c>
      <c r="G424">
        <f t="shared" si="27"/>
        <v>4.2187169830082905</v>
      </c>
    </row>
    <row r="425" spans="1:7" x14ac:dyDescent="0.25">
      <c r="A425" s="2" t="s">
        <v>72</v>
      </c>
      <c r="B425" s="2">
        <v>2.1389999999999998</v>
      </c>
      <c r="C425" s="2">
        <v>1.3560000000000001</v>
      </c>
      <c r="D425" s="1">
        <f t="shared" si="25"/>
        <v>1.5774336283185839</v>
      </c>
      <c r="E425" s="1">
        <f t="shared" si="26"/>
        <v>9.1121392262547367</v>
      </c>
      <c r="F425">
        <f t="shared" si="28"/>
        <v>2.4362639731278635</v>
      </c>
      <c r="G425">
        <f t="shared" si="27"/>
        <v>3.7402101442052973</v>
      </c>
    </row>
    <row r="426" spans="1:7" x14ac:dyDescent="0.25">
      <c r="A426" s="2" t="s">
        <v>72</v>
      </c>
      <c r="B426" s="2">
        <v>1.1299999999999999</v>
      </c>
      <c r="C426" s="2">
        <v>1.008</v>
      </c>
      <c r="D426" s="1">
        <f t="shared" si="25"/>
        <v>1.1210317460317458</v>
      </c>
      <c r="E426" s="1">
        <f t="shared" si="26"/>
        <v>3.5783996961449178</v>
      </c>
      <c r="F426">
        <f t="shared" si="28"/>
        <v>0.63362375079844624</v>
      </c>
      <c r="G426">
        <f t="shared" si="27"/>
        <v>5.6475150933589227</v>
      </c>
    </row>
    <row r="427" spans="1:7" x14ac:dyDescent="0.25">
      <c r="A427" s="2" t="s">
        <v>72</v>
      </c>
      <c r="B427" s="2">
        <v>1.617</v>
      </c>
      <c r="C427" s="2">
        <v>1.2869999999999999</v>
      </c>
      <c r="D427" s="1">
        <f t="shared" si="25"/>
        <v>1.2564102564102564</v>
      </c>
      <c r="E427" s="1">
        <f t="shared" si="26"/>
        <v>6.5379024979399931</v>
      </c>
      <c r="F427">
        <f t="shared" si="28"/>
        <v>1.5454800945640597</v>
      </c>
      <c r="G427">
        <f t="shared" si="27"/>
        <v>4.230337563670898</v>
      </c>
    </row>
    <row r="428" spans="1:7" x14ac:dyDescent="0.25">
      <c r="A428" s="2" t="s">
        <v>72</v>
      </c>
      <c r="B428" s="2">
        <v>1.288</v>
      </c>
      <c r="C428" s="2">
        <v>1.0629999999999999</v>
      </c>
      <c r="D428" s="1">
        <f t="shared" si="25"/>
        <v>1.2116650987770461</v>
      </c>
      <c r="E428" s="1">
        <f t="shared" si="26"/>
        <v>4.3012927321065435</v>
      </c>
      <c r="F428">
        <f t="shared" si="28"/>
        <v>0.82860636400207965</v>
      </c>
      <c r="G428">
        <f t="shared" si="27"/>
        <v>5.1909964960101949</v>
      </c>
    </row>
    <row r="429" spans="1:7" x14ac:dyDescent="0.25">
      <c r="A429" s="2" t="s">
        <v>72</v>
      </c>
      <c r="B429" s="2">
        <v>1.3460000000000001</v>
      </c>
      <c r="C429" s="2">
        <v>1.198</v>
      </c>
      <c r="D429" s="1">
        <f t="shared" si="25"/>
        <v>1.1235392320534225</v>
      </c>
      <c r="E429" s="1">
        <f t="shared" si="26"/>
        <v>5.0658432866547702</v>
      </c>
      <c r="F429">
        <f t="shared" si="28"/>
        <v>1.0670889011299689</v>
      </c>
      <c r="G429">
        <f t="shared" si="27"/>
        <v>4.747348867831362</v>
      </c>
    </row>
    <row r="430" spans="1:7" x14ac:dyDescent="0.25">
      <c r="A430" s="2" t="s">
        <v>72</v>
      </c>
      <c r="B430" s="2">
        <v>1.1910000000000001</v>
      </c>
      <c r="C430" s="2">
        <v>0.93200000000000005</v>
      </c>
      <c r="D430" s="1">
        <f t="shared" si="25"/>
        <v>1.2778969957081545</v>
      </c>
      <c r="E430" s="1">
        <f t="shared" si="26"/>
        <v>3.4872055445965136</v>
      </c>
      <c r="F430">
        <f t="shared" si="28"/>
        <v>0.60057721620041937</v>
      </c>
      <c r="G430">
        <f t="shared" si="27"/>
        <v>5.8064233049972938</v>
      </c>
    </row>
    <row r="431" spans="1:7" x14ac:dyDescent="0.25">
      <c r="A431" s="2" t="s">
        <v>72</v>
      </c>
      <c r="B431" s="2">
        <v>2.5649999999999999</v>
      </c>
      <c r="C431" s="2">
        <v>1.31</v>
      </c>
      <c r="D431" s="1">
        <f t="shared" si="25"/>
        <v>1.9580152671755724</v>
      </c>
      <c r="E431" s="1">
        <f t="shared" si="26"/>
        <v>10.556222554959744</v>
      </c>
      <c r="F431">
        <f t="shared" si="28"/>
        <v>2.8686140392325385</v>
      </c>
      <c r="G431">
        <f t="shared" si="27"/>
        <v>3.6799033995468866</v>
      </c>
    </row>
    <row r="432" spans="1:7" x14ac:dyDescent="0.25">
      <c r="A432" s="2" t="s">
        <v>72</v>
      </c>
      <c r="B432" s="2">
        <v>1.6459999999999999</v>
      </c>
      <c r="C432" s="2">
        <v>1.369</v>
      </c>
      <c r="D432" s="1">
        <f t="shared" si="25"/>
        <v>1.2023374726077427</v>
      </c>
      <c r="E432" s="1">
        <f t="shared" si="26"/>
        <v>7.0791832041902456</v>
      </c>
      <c r="F432">
        <f t="shared" si="28"/>
        <v>1.7511448484978014</v>
      </c>
      <c r="G432">
        <f t="shared" si="27"/>
        <v>4.0426028779190011</v>
      </c>
    </row>
    <row r="433" spans="1:7" x14ac:dyDescent="0.25">
      <c r="A433" s="2" t="s">
        <v>72</v>
      </c>
      <c r="B433" s="2">
        <v>1.796</v>
      </c>
      <c r="C433" s="2">
        <v>1.1599999999999999</v>
      </c>
      <c r="D433" s="1">
        <f t="shared" si="25"/>
        <v>1.5482758620689656</v>
      </c>
      <c r="E433" s="1">
        <f t="shared" si="26"/>
        <v>6.5450684707828319</v>
      </c>
      <c r="F433">
        <f t="shared" si="28"/>
        <v>1.48942823930888</v>
      </c>
      <c r="G433">
        <f t="shared" si="27"/>
        <v>4.3943496558248789</v>
      </c>
    </row>
    <row r="434" spans="1:7" x14ac:dyDescent="0.25">
      <c r="A434" s="2" t="s">
        <v>72</v>
      </c>
      <c r="B434" s="2">
        <v>1.643</v>
      </c>
      <c r="C434" s="2">
        <v>0.83199999999999996</v>
      </c>
      <c r="D434" s="1">
        <f t="shared" si="25"/>
        <v>1.9747596153846154</v>
      </c>
      <c r="E434" s="1">
        <f t="shared" si="26"/>
        <v>4.2944817592335607</v>
      </c>
      <c r="F434">
        <f t="shared" si="28"/>
        <v>0.74247398816324184</v>
      </c>
      <c r="G434">
        <f t="shared" si="27"/>
        <v>5.7840164473066595</v>
      </c>
    </row>
    <row r="435" spans="1:7" x14ac:dyDescent="0.25">
      <c r="A435" s="2" t="s">
        <v>72</v>
      </c>
      <c r="B435" s="2">
        <v>1.4650000000000001</v>
      </c>
      <c r="C435" s="2">
        <v>1.113</v>
      </c>
      <c r="D435" s="1">
        <f t="shared" si="25"/>
        <v>1.3162623539982032</v>
      </c>
      <c r="E435" s="1">
        <f t="shared" si="26"/>
        <v>5.1225081933475698</v>
      </c>
      <c r="F435">
        <f t="shared" si="28"/>
        <v>1.0643820258362209</v>
      </c>
      <c r="G435">
        <f t="shared" si="27"/>
        <v>4.8126594296095178</v>
      </c>
    </row>
    <row r="436" spans="1:7" x14ac:dyDescent="0.25">
      <c r="A436" s="2" t="s">
        <v>72</v>
      </c>
      <c r="B436" s="2">
        <v>2.4129999999999998</v>
      </c>
      <c r="C436" s="2">
        <v>1.0189999999999999</v>
      </c>
      <c r="D436" s="1">
        <f t="shared" si="25"/>
        <v>2.3680078508341511</v>
      </c>
      <c r="E436" s="1">
        <f t="shared" si="26"/>
        <v>7.7246956715013013</v>
      </c>
      <c r="F436">
        <f t="shared" si="28"/>
        <v>1.690858944992268</v>
      </c>
      <c r="G436">
        <f t="shared" si="27"/>
        <v>4.5685038922845367</v>
      </c>
    </row>
    <row r="437" spans="1:7" x14ac:dyDescent="0.25">
      <c r="A437" s="2" t="s">
        <v>72</v>
      </c>
      <c r="B437" s="2">
        <v>2.5680000000000001</v>
      </c>
      <c r="C437" s="2">
        <v>1.0900000000000001</v>
      </c>
      <c r="D437" s="1">
        <f t="shared" si="25"/>
        <v>2.3559633027522935</v>
      </c>
      <c r="E437" s="1">
        <f t="shared" si="26"/>
        <v>8.7936948285162622</v>
      </c>
      <c r="F437">
        <f t="shared" si="28"/>
        <v>2.0572440413885369</v>
      </c>
      <c r="G437">
        <f t="shared" si="27"/>
        <v>4.2745025148212159</v>
      </c>
    </row>
    <row r="438" spans="1:7" x14ac:dyDescent="0.25">
      <c r="A438" s="2" t="s">
        <v>72</v>
      </c>
      <c r="B438" s="2">
        <v>1.79</v>
      </c>
      <c r="C438" s="2">
        <v>1.1990000000000001</v>
      </c>
      <c r="D438" s="1">
        <f t="shared" si="25"/>
        <v>1.4929107589658048</v>
      </c>
      <c r="E438" s="1">
        <f t="shared" si="26"/>
        <v>6.7425175690609507</v>
      </c>
      <c r="F438">
        <f t="shared" si="28"/>
        <v>1.5698103303483852</v>
      </c>
      <c r="G438">
        <f t="shared" si="27"/>
        <v>4.2951160651137998</v>
      </c>
    </row>
    <row r="439" spans="1:7" x14ac:dyDescent="0.25">
      <c r="A439" s="2" t="s">
        <v>72</v>
      </c>
      <c r="B439" s="2">
        <v>1.5389999999999999</v>
      </c>
      <c r="C439" s="2">
        <v>1.0649999999999999</v>
      </c>
      <c r="D439" s="1">
        <f t="shared" si="25"/>
        <v>1.4450704225352113</v>
      </c>
      <c r="E439" s="1">
        <f t="shared" si="26"/>
        <v>5.1491803149765456</v>
      </c>
      <c r="F439">
        <f t="shared" si="28"/>
        <v>1.0547287865452932</v>
      </c>
      <c r="G439">
        <f t="shared" si="27"/>
        <v>4.8819946707270647</v>
      </c>
    </row>
    <row r="440" spans="1:7" x14ac:dyDescent="0.25">
      <c r="A440" s="2" t="s">
        <v>72</v>
      </c>
      <c r="B440" s="2">
        <v>1.9</v>
      </c>
      <c r="C440" s="2">
        <v>1.23</v>
      </c>
      <c r="D440" s="1">
        <f t="shared" si="25"/>
        <v>1.5447154471544715</v>
      </c>
      <c r="E440" s="1">
        <f t="shared" si="26"/>
        <v>7.3419020314393464</v>
      </c>
      <c r="F440">
        <f t="shared" si="28"/>
        <v>1.770461033291959</v>
      </c>
      <c r="G440">
        <f t="shared" si="27"/>
        <v>4.1468871064549573</v>
      </c>
    </row>
    <row r="441" spans="1:7" x14ac:dyDescent="0.25">
      <c r="A441" s="2" t="s">
        <v>72</v>
      </c>
      <c r="B441" s="2">
        <v>1.2689999999999999</v>
      </c>
      <c r="C441" s="2">
        <v>1.254</v>
      </c>
      <c r="D441" s="1">
        <f t="shared" si="25"/>
        <v>1.0119617224880382</v>
      </c>
      <c r="E441" s="1">
        <f t="shared" si="26"/>
        <v>4.9992980710664305</v>
      </c>
      <c r="F441">
        <f t="shared" si="28"/>
        <v>1.0510285527444494</v>
      </c>
      <c r="G441">
        <f t="shared" si="27"/>
        <v>4.7565768389567022</v>
      </c>
    </row>
    <row r="442" spans="1:7" x14ac:dyDescent="0.25">
      <c r="A442" s="2" t="s">
        <v>72</v>
      </c>
      <c r="B442" s="2">
        <v>1.5660000000000001</v>
      </c>
      <c r="C442" s="2">
        <v>1.117</v>
      </c>
      <c r="D442" s="1">
        <f t="shared" si="25"/>
        <v>1.4019695613249776</v>
      </c>
      <c r="E442" s="1">
        <f t="shared" si="26"/>
        <v>5.4953429846976452</v>
      </c>
      <c r="F442">
        <f t="shared" si="28"/>
        <v>1.1697129387985279</v>
      </c>
      <c r="G442">
        <f t="shared" si="27"/>
        <v>4.6980270136553282</v>
      </c>
    </row>
    <row r="443" spans="1:7" x14ac:dyDescent="0.25">
      <c r="A443" s="2" t="s">
        <v>72</v>
      </c>
      <c r="B443" s="2">
        <v>1.2390000000000001</v>
      </c>
      <c r="C443" s="2">
        <v>1.0629999999999999</v>
      </c>
      <c r="D443" s="1">
        <f t="shared" si="25"/>
        <v>1.1655691439322673</v>
      </c>
      <c r="E443" s="1">
        <f t="shared" si="26"/>
        <v>4.1376565955590117</v>
      </c>
      <c r="F443">
        <f t="shared" si="28"/>
        <v>0.78512006071457319</v>
      </c>
      <c r="G443">
        <f t="shared" si="27"/>
        <v>5.2700940946447652</v>
      </c>
    </row>
    <row r="444" spans="1:7" x14ac:dyDescent="0.25">
      <c r="A444" s="2" t="s">
        <v>72</v>
      </c>
      <c r="B444" s="2">
        <v>2.048</v>
      </c>
      <c r="C444" s="2">
        <v>1.208</v>
      </c>
      <c r="D444" s="1">
        <f t="shared" si="25"/>
        <v>1.695364238410596</v>
      </c>
      <c r="E444" s="1">
        <f t="shared" si="26"/>
        <v>7.7722499594986907</v>
      </c>
      <c r="F444">
        <f t="shared" si="28"/>
        <v>1.8857219061891</v>
      </c>
      <c r="G444">
        <f t="shared" si="27"/>
        <v>4.1216310496205741</v>
      </c>
    </row>
    <row r="445" spans="1:7" x14ac:dyDescent="0.25">
      <c r="A445" s="2" t="s">
        <v>72</v>
      </c>
      <c r="B445" s="2">
        <v>1.5229999999999999</v>
      </c>
      <c r="C445" s="2">
        <v>1.1599999999999999</v>
      </c>
      <c r="D445" s="1">
        <f t="shared" si="25"/>
        <v>1.3129310344827587</v>
      </c>
      <c r="E445" s="1">
        <f t="shared" si="26"/>
        <v>5.5501889092440155</v>
      </c>
      <c r="F445">
        <f t="shared" si="28"/>
        <v>1.2009131664626231</v>
      </c>
      <c r="G445">
        <f t="shared" si="27"/>
        <v>4.6216404851255817</v>
      </c>
    </row>
    <row r="446" spans="1:7" x14ac:dyDescent="0.25">
      <c r="A446" s="2" t="s">
        <v>72</v>
      </c>
      <c r="B446" s="2">
        <v>2.0339999999999998</v>
      </c>
      <c r="C446" s="2">
        <v>1.095</v>
      </c>
      <c r="D446" s="1">
        <f t="shared" si="25"/>
        <v>1.8575342465753424</v>
      </c>
      <c r="E446" s="1">
        <f t="shared" si="26"/>
        <v>6.9970494058547938</v>
      </c>
      <c r="F446">
        <f t="shared" si="28"/>
        <v>1.5717173828560664</v>
      </c>
      <c r="G446">
        <f t="shared" si="27"/>
        <v>4.4518496023375498</v>
      </c>
    </row>
    <row r="447" spans="1:7" x14ac:dyDescent="0.25">
      <c r="A447" s="2" t="s">
        <v>72</v>
      </c>
      <c r="B447" s="2">
        <v>1.6379999999999999</v>
      </c>
      <c r="C447" s="2">
        <v>1.4019999999999999</v>
      </c>
      <c r="D447" s="1">
        <f t="shared" si="25"/>
        <v>1.1683309557774608</v>
      </c>
      <c r="E447" s="1">
        <f t="shared" si="26"/>
        <v>7.2145921307452729</v>
      </c>
      <c r="F447">
        <f t="shared" si="28"/>
        <v>1.8072538605807238</v>
      </c>
      <c r="G447">
        <f t="shared" si="27"/>
        <v>3.9920192110847186</v>
      </c>
    </row>
    <row r="448" spans="1:7" x14ac:dyDescent="0.25">
      <c r="A448" s="2" t="s">
        <v>72</v>
      </c>
      <c r="B448" s="2">
        <v>1.42</v>
      </c>
      <c r="C448" s="2">
        <v>1.2709999999999999</v>
      </c>
      <c r="D448" s="1">
        <f t="shared" si="25"/>
        <v>1.1172305271439811</v>
      </c>
      <c r="E448" s="1">
        <f t="shared" si="26"/>
        <v>5.670009253051929</v>
      </c>
      <c r="F448">
        <f t="shared" si="28"/>
        <v>1.2641122583638549</v>
      </c>
      <c r="G448">
        <f t="shared" si="27"/>
        <v>4.4853684595944374</v>
      </c>
    </row>
    <row r="449" spans="1:7" x14ac:dyDescent="0.25">
      <c r="A449" s="2" t="s">
        <v>72</v>
      </c>
      <c r="B449" s="2">
        <v>1.373</v>
      </c>
      <c r="C449" s="2">
        <v>1.0429999999999999</v>
      </c>
      <c r="D449" s="1">
        <f t="shared" si="25"/>
        <v>1.3163950143815917</v>
      </c>
      <c r="E449" s="1">
        <f t="shared" si="26"/>
        <v>4.4988832020540732</v>
      </c>
      <c r="F449">
        <f t="shared" si="28"/>
        <v>0.87603927002231208</v>
      </c>
      <c r="G449">
        <f t="shared" si="27"/>
        <v>5.1354812004483428</v>
      </c>
    </row>
    <row r="450" spans="1:7" x14ac:dyDescent="0.25">
      <c r="A450" s="2" t="s">
        <v>72</v>
      </c>
      <c r="B450" s="2">
        <v>1.978</v>
      </c>
      <c r="C450" s="2">
        <v>1.1220000000000001</v>
      </c>
      <c r="D450" s="1">
        <f t="shared" ref="D450:D513" si="29">B450/C450</f>
        <v>1.7629233511586451</v>
      </c>
      <c r="E450" s="1">
        <f t="shared" ref="E450:E513" si="30">((4*PI()*(C450/2)^2)+((PI()*C450)*(B450-C450)))</f>
        <v>6.9721868415942865</v>
      </c>
      <c r="F450">
        <f t="shared" si="28"/>
        <v>1.5859151911748153</v>
      </c>
      <c r="G450">
        <f t="shared" si="27"/>
        <v>4.3963175839367707</v>
      </c>
    </row>
    <row r="451" spans="1:7" x14ac:dyDescent="0.25">
      <c r="A451" s="2" t="s">
        <v>72</v>
      </c>
      <c r="B451" s="2">
        <v>1.702</v>
      </c>
      <c r="C451" s="2">
        <v>1.052</v>
      </c>
      <c r="D451" s="1">
        <f t="shared" si="29"/>
        <v>1.6178707224334599</v>
      </c>
      <c r="E451" s="1">
        <f t="shared" si="30"/>
        <v>5.6250342126231399</v>
      </c>
      <c r="F451">
        <f t="shared" si="28"/>
        <v>1.1745833779019226</v>
      </c>
      <c r="G451">
        <f t="shared" si="27"/>
        <v>4.7889611912189247</v>
      </c>
    </row>
    <row r="452" spans="1:7" x14ac:dyDescent="0.25">
      <c r="A452" s="2" t="s">
        <v>72</v>
      </c>
      <c r="B452" s="2">
        <v>2.68</v>
      </c>
      <c r="C452" s="2">
        <v>1.054</v>
      </c>
      <c r="D452" s="1">
        <f t="shared" si="29"/>
        <v>2.5426944971537004</v>
      </c>
      <c r="E452" s="1">
        <f t="shared" si="30"/>
        <v>8.8741196004481608</v>
      </c>
      <c r="F452">
        <f t="shared" si="28"/>
        <v>2.0317881810722116</v>
      </c>
      <c r="G452">
        <f t="shared" si="27"/>
        <v>4.3676401325285426</v>
      </c>
    </row>
    <row r="453" spans="1:7" x14ac:dyDescent="0.25">
      <c r="A453" s="2" t="s">
        <v>72</v>
      </c>
      <c r="B453" s="2">
        <v>1.825</v>
      </c>
      <c r="C453" s="2">
        <v>1.0629999999999999</v>
      </c>
      <c r="D453" s="1">
        <f t="shared" si="29"/>
        <v>1.7168391345249294</v>
      </c>
      <c r="E453" s="1">
        <f t="shared" si="30"/>
        <v>6.0946112081478585</v>
      </c>
      <c r="F453" s="1">
        <f t="shared" si="28"/>
        <v>1.3051807490100589</v>
      </c>
      <c r="G453" s="1">
        <f t="shared" ref="G453:G516" si="31">E453/F453</f>
        <v>4.6695534030596466</v>
      </c>
    </row>
    <row r="454" spans="1:7" x14ac:dyDescent="0.25">
      <c r="A454" s="2" t="s">
        <v>72</v>
      </c>
      <c r="B454" s="2">
        <v>1.41</v>
      </c>
      <c r="C454" s="2">
        <v>1.2769999999999999</v>
      </c>
      <c r="D454" s="1">
        <f t="shared" si="29"/>
        <v>1.1041503523884104</v>
      </c>
      <c r="E454" s="1">
        <f t="shared" si="30"/>
        <v>5.6566574842741737</v>
      </c>
      <c r="F454" s="1">
        <f t="shared" ref="F454:F517" si="32">(((4/3)*PI()*(C454/2)^3)+(PI()*((C454/2)^2)*(B454-C454)))</f>
        <v>1.2607061404672399</v>
      </c>
      <c r="G454" s="1">
        <f t="shared" si="31"/>
        <v>4.486896115360965</v>
      </c>
    </row>
    <row r="455" spans="1:7" x14ac:dyDescent="0.25">
      <c r="A455" s="2" t="s">
        <v>72</v>
      </c>
      <c r="B455" s="2">
        <v>2.0470000000000002</v>
      </c>
      <c r="C455" s="2">
        <v>1.089</v>
      </c>
      <c r="D455" s="1">
        <f t="shared" si="29"/>
        <v>1.8797061524334253</v>
      </c>
      <c r="E455" s="1">
        <f t="shared" si="30"/>
        <v>7.0031849363072567</v>
      </c>
      <c r="F455" s="1">
        <f t="shared" si="32"/>
        <v>1.5685115752632397</v>
      </c>
      <c r="G455" s="1">
        <f t="shared" si="31"/>
        <v>4.4648602195568294</v>
      </c>
    </row>
    <row r="456" spans="1:7" x14ac:dyDescent="0.25">
      <c r="A456" s="2" t="s">
        <v>72</v>
      </c>
      <c r="B456" s="2">
        <v>2.2250000000000001</v>
      </c>
      <c r="C456" s="2">
        <v>1.105</v>
      </c>
      <c r="D456" s="1">
        <f t="shared" si="29"/>
        <v>2.0135746606334841</v>
      </c>
      <c r="E456" s="1">
        <f t="shared" si="30"/>
        <v>7.7239982379322054</v>
      </c>
      <c r="F456" s="1">
        <f t="shared" si="32"/>
        <v>1.7805262380051323</v>
      </c>
      <c r="G456" s="1">
        <f t="shared" si="31"/>
        <v>4.3380423568405408</v>
      </c>
    </row>
    <row r="457" spans="1:7" x14ac:dyDescent="0.25">
      <c r="A457" s="2" t="s">
        <v>72</v>
      </c>
      <c r="B457" s="2">
        <v>2.5920000000000001</v>
      </c>
      <c r="C457" s="2">
        <v>1.2090000000000001</v>
      </c>
      <c r="D457" s="1">
        <f t="shared" si="29"/>
        <v>2.1439205955334986</v>
      </c>
      <c r="E457" s="1">
        <f t="shared" si="30"/>
        <v>9.8448968631486373</v>
      </c>
      <c r="F457" s="1">
        <f t="shared" si="32"/>
        <v>2.5129754430188784</v>
      </c>
      <c r="G457" s="1">
        <f t="shared" si="31"/>
        <v>3.9176255742960233</v>
      </c>
    </row>
    <row r="458" spans="1:7" x14ac:dyDescent="0.25">
      <c r="A458" s="2" t="s">
        <v>72</v>
      </c>
      <c r="B458" s="2">
        <v>2.4369999999999998</v>
      </c>
      <c r="C458" s="2">
        <v>1.3660000000000001</v>
      </c>
      <c r="D458" s="1">
        <f t="shared" si="29"/>
        <v>1.7840409956076133</v>
      </c>
      <c r="E458" s="1">
        <f t="shared" si="30"/>
        <v>10.458179731426513</v>
      </c>
      <c r="F458" s="1">
        <f t="shared" si="32"/>
        <v>2.9041689931455901</v>
      </c>
      <c r="G458" s="1">
        <f t="shared" si="31"/>
        <v>3.6010920012264696</v>
      </c>
    </row>
    <row r="459" spans="1:7" x14ac:dyDescent="0.25">
      <c r="A459" s="2" t="s">
        <v>72</v>
      </c>
      <c r="B459" s="2">
        <v>2.3980000000000001</v>
      </c>
      <c r="C459" s="2">
        <f>(1.341+1.124)/2</f>
        <v>1.2324999999999999</v>
      </c>
      <c r="D459" s="1">
        <f t="shared" si="29"/>
        <v>1.9456389452332659</v>
      </c>
      <c r="E459" s="1">
        <f t="shared" si="30"/>
        <v>9.2850870434275095</v>
      </c>
      <c r="F459" s="1">
        <f t="shared" si="32"/>
        <v>2.3708169898379547</v>
      </c>
      <c r="G459" s="1">
        <f t="shared" si="31"/>
        <v>3.9164081762642273</v>
      </c>
    </row>
    <row r="460" spans="1:7" x14ac:dyDescent="0.25">
      <c r="A460" s="2" t="s">
        <v>72</v>
      </c>
      <c r="B460" s="2">
        <v>2.66</v>
      </c>
      <c r="C460" s="2">
        <v>1.1679999999999999</v>
      </c>
      <c r="D460" s="1">
        <f t="shared" si="29"/>
        <v>2.2773972602739727</v>
      </c>
      <c r="E460" s="1">
        <f t="shared" si="30"/>
        <v>9.7605513835850566</v>
      </c>
      <c r="F460" s="1">
        <f t="shared" si="32"/>
        <v>2.4329262906384175</v>
      </c>
      <c r="G460" s="1">
        <f t="shared" si="31"/>
        <v>4.0118565947280782</v>
      </c>
    </row>
    <row r="461" spans="1:7" x14ac:dyDescent="0.25">
      <c r="A461" s="2" t="s">
        <v>72</v>
      </c>
      <c r="B461" s="2">
        <v>1.7589999999999999</v>
      </c>
      <c r="C461" s="2">
        <v>1.17</v>
      </c>
      <c r="D461" s="1">
        <f t="shared" si="29"/>
        <v>1.5034188034188034</v>
      </c>
      <c r="E461" s="1">
        <f t="shared" si="30"/>
        <v>6.4654919288674009</v>
      </c>
      <c r="F461" s="1">
        <f t="shared" si="32"/>
        <v>1.4718550863025557</v>
      </c>
      <c r="G461" s="1">
        <f t="shared" si="31"/>
        <v>4.3927503386962847</v>
      </c>
    </row>
    <row r="462" spans="1:7" x14ac:dyDescent="0.25">
      <c r="A462" s="2" t="s">
        <v>72</v>
      </c>
      <c r="B462" s="2">
        <v>1.69</v>
      </c>
      <c r="C462" s="2">
        <v>1.2370000000000001</v>
      </c>
      <c r="D462" s="1">
        <f t="shared" si="29"/>
        <v>1.3662085691188357</v>
      </c>
      <c r="E462" s="1">
        <f t="shared" si="30"/>
        <v>6.5675936901090708</v>
      </c>
      <c r="F462" s="1">
        <f t="shared" si="32"/>
        <v>1.5354894793762643</v>
      </c>
      <c r="G462" s="1">
        <f t="shared" si="31"/>
        <v>4.2771987553942159</v>
      </c>
    </row>
    <row r="463" spans="1:7" x14ac:dyDescent="0.25">
      <c r="A463" s="2" t="s">
        <v>72</v>
      </c>
      <c r="B463" s="2">
        <v>1.7390000000000001</v>
      </c>
      <c r="C463" s="2">
        <v>0.96299999999999997</v>
      </c>
      <c r="D463" s="1">
        <f t="shared" si="29"/>
        <v>1.8058151609553481</v>
      </c>
      <c r="E463" s="1">
        <f t="shared" si="30"/>
        <v>5.2610901284827225</v>
      </c>
      <c r="F463" s="1">
        <f t="shared" si="32"/>
        <v>1.0328058435174705</v>
      </c>
      <c r="G463" s="1">
        <f t="shared" si="31"/>
        <v>5.0939778870390642</v>
      </c>
    </row>
    <row r="464" spans="1:7" x14ac:dyDescent="0.25">
      <c r="A464" s="2" t="s">
        <v>72</v>
      </c>
      <c r="B464" s="2">
        <v>1.2549999999999999</v>
      </c>
      <c r="C464" s="2">
        <v>1.107</v>
      </c>
      <c r="D464" s="1">
        <f t="shared" si="29"/>
        <v>1.1336946702800361</v>
      </c>
      <c r="E464" s="1">
        <f t="shared" si="30"/>
        <v>4.3645675497424952</v>
      </c>
      <c r="F464" s="1">
        <f t="shared" si="32"/>
        <v>0.85274433902839408</v>
      </c>
      <c r="G464" s="1">
        <f t="shared" si="31"/>
        <v>5.1182603624380869</v>
      </c>
    </row>
    <row r="465" spans="1:7" x14ac:dyDescent="0.25">
      <c r="A465" s="2" t="s">
        <v>72</v>
      </c>
      <c r="B465" s="2">
        <v>1.972</v>
      </c>
      <c r="C465" s="2">
        <f>(1.156+1.067)/2</f>
        <v>1.1114999999999999</v>
      </c>
      <c r="D465" s="1">
        <f t="shared" si="29"/>
        <v>1.7741790373369322</v>
      </c>
      <c r="E465" s="1">
        <f t="shared" si="30"/>
        <v>6.8859878223650881</v>
      </c>
      <c r="F465" s="1">
        <f t="shared" si="32"/>
        <v>1.5539454115733913</v>
      </c>
      <c r="G465" s="1">
        <f t="shared" si="31"/>
        <v>4.4312932559149099</v>
      </c>
    </row>
    <row r="466" spans="1:7" x14ac:dyDescent="0.25">
      <c r="A466" s="2" t="s">
        <v>72</v>
      </c>
      <c r="B466" s="2">
        <v>1.425</v>
      </c>
      <c r="C466" s="2">
        <v>0.873</v>
      </c>
      <c r="D466" s="1">
        <f t="shared" si="29"/>
        <v>1.6323024054982818</v>
      </c>
      <c r="E466" s="1">
        <f t="shared" si="30"/>
        <v>3.9082198008820423</v>
      </c>
      <c r="F466" s="1">
        <f t="shared" si="32"/>
        <v>0.67878372893277295</v>
      </c>
      <c r="G466" s="1">
        <f t="shared" si="31"/>
        <v>5.7576804426747161</v>
      </c>
    </row>
    <row r="467" spans="1:7" x14ac:dyDescent="0.25">
      <c r="A467" s="2" t="s">
        <v>72</v>
      </c>
      <c r="B467" s="2">
        <v>2.4969999999999999</v>
      </c>
      <c r="C467" s="2">
        <f>(1.309+1.04)/2</f>
        <v>1.1745000000000001</v>
      </c>
      <c r="D467" s="1">
        <f t="shared" si="29"/>
        <v>2.1260110685398037</v>
      </c>
      <c r="E467" s="1">
        <f t="shared" si="30"/>
        <v>9.213432027388107</v>
      </c>
      <c r="F467" s="1">
        <f t="shared" si="32"/>
        <v>2.2811359522917818</v>
      </c>
      <c r="G467" s="1">
        <f t="shared" si="31"/>
        <v>4.038966646477899</v>
      </c>
    </row>
    <row r="468" spans="1:7" x14ac:dyDescent="0.25">
      <c r="A468" s="2" t="s">
        <v>72</v>
      </c>
      <c r="B468" s="2">
        <v>1.7789999999999999</v>
      </c>
      <c r="C468" s="2">
        <v>0.79700000000000004</v>
      </c>
      <c r="D468" s="1">
        <f t="shared" si="29"/>
        <v>2.2321204516938518</v>
      </c>
      <c r="E468" s="1">
        <f t="shared" si="30"/>
        <v>4.4543479845967848</v>
      </c>
      <c r="F468" s="1">
        <f t="shared" si="32"/>
        <v>0.754989866053275</v>
      </c>
      <c r="G468" s="1">
        <f t="shared" si="31"/>
        <v>5.8998778458868335</v>
      </c>
    </row>
    <row r="469" spans="1:7" x14ac:dyDescent="0.25">
      <c r="A469" s="2" t="s">
        <v>72</v>
      </c>
      <c r="B469" s="2">
        <v>1.617</v>
      </c>
      <c r="C469" s="2">
        <v>0.85699999999999998</v>
      </c>
      <c r="D469" s="1">
        <f t="shared" si="29"/>
        <v>1.8868144690781796</v>
      </c>
      <c r="E469" s="1">
        <f t="shared" si="30"/>
        <v>4.3535217099724743</v>
      </c>
      <c r="F469" s="1">
        <f t="shared" si="32"/>
        <v>0.76795952448737181</v>
      </c>
      <c r="G469" s="1">
        <f t="shared" si="31"/>
        <v>5.6689468274757528</v>
      </c>
    </row>
    <row r="470" spans="1:7" x14ac:dyDescent="0.25">
      <c r="A470" s="2" t="s">
        <v>72</v>
      </c>
      <c r="B470" s="2">
        <v>1.542</v>
      </c>
      <c r="C470" s="2">
        <v>0.88</v>
      </c>
      <c r="D470" s="1">
        <f t="shared" si="29"/>
        <v>1.7522727272727272</v>
      </c>
      <c r="E470" s="1">
        <f t="shared" si="30"/>
        <v>4.2630155672152057</v>
      </c>
      <c r="F470" s="1">
        <f t="shared" si="32"/>
        <v>0.75945447238508323</v>
      </c>
      <c r="G470" s="1">
        <f t="shared" si="31"/>
        <v>5.6132602048245408</v>
      </c>
    </row>
    <row r="471" spans="1:7" x14ac:dyDescent="0.25">
      <c r="A471" s="2" t="s">
        <v>72</v>
      </c>
      <c r="B471" s="2">
        <v>2.08</v>
      </c>
      <c r="C471" s="2">
        <v>1.2230000000000001</v>
      </c>
      <c r="D471" s="1">
        <f t="shared" si="29"/>
        <v>1.7007358953393295</v>
      </c>
      <c r="E471" s="1">
        <f t="shared" si="30"/>
        <v>7.9917090559078598</v>
      </c>
      <c r="F471" s="1">
        <f t="shared" si="32"/>
        <v>1.9645615584878984</v>
      </c>
      <c r="G471" s="1">
        <f t="shared" si="31"/>
        <v>4.0679351692389787</v>
      </c>
    </row>
    <row r="472" spans="1:7" x14ac:dyDescent="0.25">
      <c r="A472" s="2" t="s">
        <v>72</v>
      </c>
      <c r="B472" s="2">
        <v>1.645</v>
      </c>
      <c r="C472" s="2">
        <v>1.0580000000000001</v>
      </c>
      <c r="D472" s="1">
        <f t="shared" si="29"/>
        <v>1.5548204158790169</v>
      </c>
      <c r="E472" s="1">
        <f t="shared" si="30"/>
        <v>5.4676592702342122</v>
      </c>
      <c r="F472" s="1">
        <f t="shared" si="32"/>
        <v>1.1361502360769262</v>
      </c>
      <c r="G472" s="1">
        <f t="shared" si="31"/>
        <v>4.8124438974847061</v>
      </c>
    </row>
    <row r="473" spans="1:7" x14ac:dyDescent="0.25">
      <c r="A473" s="2" t="s">
        <v>72</v>
      </c>
      <c r="B473" s="2">
        <v>1.093</v>
      </c>
      <c r="C473" s="2">
        <v>0.84699999999999998</v>
      </c>
      <c r="D473" s="1">
        <f t="shared" si="29"/>
        <v>1.2904368358913814</v>
      </c>
      <c r="E473" s="1">
        <f t="shared" si="30"/>
        <v>2.9083953725064764</v>
      </c>
      <c r="F473" s="1">
        <f t="shared" si="32"/>
        <v>0.45677152038789104</v>
      </c>
      <c r="G473" s="1">
        <f t="shared" si="31"/>
        <v>6.367287019200897</v>
      </c>
    </row>
    <row r="474" spans="1:7" x14ac:dyDescent="0.25">
      <c r="A474" s="2" t="s">
        <v>72</v>
      </c>
      <c r="B474" s="2">
        <v>2.339</v>
      </c>
      <c r="C474" s="2">
        <v>1.298</v>
      </c>
      <c r="D474" s="1">
        <f t="shared" si="29"/>
        <v>1.8020030816640986</v>
      </c>
      <c r="E474" s="1">
        <f t="shared" si="30"/>
        <v>9.5379444113369907</v>
      </c>
      <c r="F474" s="1">
        <f t="shared" si="32"/>
        <v>2.5225402703003512</v>
      </c>
      <c r="G474" s="1">
        <f t="shared" si="31"/>
        <v>3.7810870746580139</v>
      </c>
    </row>
    <row r="475" spans="1:7" x14ac:dyDescent="0.25">
      <c r="A475" s="2" t="s">
        <v>72</v>
      </c>
      <c r="B475" s="2">
        <v>1.3320000000000001</v>
      </c>
      <c r="C475" s="2">
        <v>1.224</v>
      </c>
      <c r="D475" s="1">
        <f t="shared" si="29"/>
        <v>1.0882352941176472</v>
      </c>
      <c r="E475" s="1">
        <f t="shared" si="30"/>
        <v>5.121952131447884</v>
      </c>
      <c r="F475" s="1">
        <f t="shared" si="32"/>
        <v>1.087238163253829</v>
      </c>
      <c r="G475" s="1">
        <f t="shared" si="31"/>
        <v>4.7109752992105944</v>
      </c>
    </row>
    <row r="476" spans="1:7" x14ac:dyDescent="0.25">
      <c r="A476" s="2" t="s">
        <v>72</v>
      </c>
      <c r="B476" s="2">
        <v>1.7490000000000001</v>
      </c>
      <c r="C476" s="2">
        <v>1.1659999999999999</v>
      </c>
      <c r="D476" s="1">
        <f t="shared" si="29"/>
        <v>1.5000000000000002</v>
      </c>
      <c r="E476" s="1">
        <f t="shared" si="30"/>
        <v>6.4067567126158869</v>
      </c>
      <c r="F476" s="1">
        <f t="shared" si="32"/>
        <v>1.4525541191214129</v>
      </c>
      <c r="G476" s="1">
        <f t="shared" si="31"/>
        <v>4.4106836559666753</v>
      </c>
    </row>
    <row r="477" spans="1:7" x14ac:dyDescent="0.25">
      <c r="A477" s="2" t="s">
        <v>72</v>
      </c>
      <c r="B477" s="2">
        <v>1.4970000000000001</v>
      </c>
      <c r="C477" s="2">
        <v>1.31</v>
      </c>
      <c r="D477" s="1">
        <f t="shared" si="29"/>
        <v>1.1427480916030535</v>
      </c>
      <c r="E477" s="1">
        <f t="shared" si="30"/>
        <v>6.160883105175337</v>
      </c>
      <c r="F477" s="1">
        <f t="shared" si="32"/>
        <v>1.429140369428145</v>
      </c>
      <c r="G477" s="1">
        <f t="shared" si="31"/>
        <v>4.3109013200995419</v>
      </c>
    </row>
    <row r="478" spans="1:7" x14ac:dyDescent="0.25">
      <c r="A478" s="2" t="s">
        <v>72</v>
      </c>
      <c r="B478" s="2">
        <v>2.1949999999999998</v>
      </c>
      <c r="C478" s="2">
        <v>1.056</v>
      </c>
      <c r="D478" s="1">
        <f t="shared" si="29"/>
        <v>2.0785984848484844</v>
      </c>
      <c r="E478" s="1">
        <f t="shared" si="30"/>
        <v>7.2819604436088525</v>
      </c>
      <c r="F478" s="1">
        <f t="shared" si="32"/>
        <v>1.6141468873616285</v>
      </c>
      <c r="G478" s="1">
        <f t="shared" si="31"/>
        <v>4.5113369177395217</v>
      </c>
    </row>
    <row r="479" spans="1:7" x14ac:dyDescent="0.25">
      <c r="A479" s="2" t="s">
        <v>72</v>
      </c>
      <c r="B479" s="2">
        <v>1.6140000000000001</v>
      </c>
      <c r="C479" s="2">
        <v>1.1850000000000001</v>
      </c>
      <c r="D479" s="1">
        <f t="shared" si="29"/>
        <v>1.3620253164556961</v>
      </c>
      <c r="E479" s="1">
        <f t="shared" si="30"/>
        <v>6.0085786933293024</v>
      </c>
      <c r="F479" s="1">
        <f t="shared" si="32"/>
        <v>1.344405522180077</v>
      </c>
      <c r="G479" s="1">
        <f t="shared" si="31"/>
        <v>4.4693201524387076</v>
      </c>
    </row>
    <row r="480" spans="1:7" x14ac:dyDescent="0.25">
      <c r="A480" s="2" t="s">
        <v>72</v>
      </c>
      <c r="B480" s="2">
        <v>1.7669999999999999</v>
      </c>
      <c r="C480" s="2">
        <v>1.1739999999999999</v>
      </c>
      <c r="D480" s="1">
        <f t="shared" si="29"/>
        <v>1.5051107325383306</v>
      </c>
      <c r="E480" s="1">
        <f t="shared" si="30"/>
        <v>6.5171020129805743</v>
      </c>
      <c r="F480" s="1">
        <f t="shared" si="32"/>
        <v>1.4891528923263606</v>
      </c>
      <c r="G480" s="1">
        <f t="shared" si="31"/>
        <v>4.3763820669881195</v>
      </c>
    </row>
    <row r="481" spans="1:7" x14ac:dyDescent="0.25">
      <c r="A481" s="2" t="s">
        <v>72</v>
      </c>
      <c r="B481" s="2">
        <v>1.3129999999999999</v>
      </c>
      <c r="C481" s="2">
        <v>1.109</v>
      </c>
      <c r="D481" s="1">
        <f t="shared" si="29"/>
        <v>1.1839495040577097</v>
      </c>
      <c r="E481" s="1">
        <f t="shared" si="30"/>
        <v>4.5745264699672088</v>
      </c>
      <c r="F481" s="1">
        <f t="shared" si="32"/>
        <v>0.91120932281023004</v>
      </c>
      <c r="G481" s="1">
        <f t="shared" si="31"/>
        <v>5.0202805825768611</v>
      </c>
    </row>
    <row r="482" spans="1:7" x14ac:dyDescent="0.25">
      <c r="A482" s="2" t="s">
        <v>72</v>
      </c>
      <c r="B482" s="2">
        <v>2.4</v>
      </c>
      <c r="C482" s="2">
        <v>1.1599999999999999</v>
      </c>
      <c r="D482" s="1">
        <f t="shared" si="29"/>
        <v>2.0689655172413794</v>
      </c>
      <c r="E482" s="1">
        <f t="shared" si="30"/>
        <v>8.7461939475939836</v>
      </c>
      <c r="F482" s="1">
        <f t="shared" si="32"/>
        <v>2.1277546275841139</v>
      </c>
      <c r="G482" s="1">
        <f t="shared" si="31"/>
        <v>4.1105275176981051</v>
      </c>
    </row>
    <row r="483" spans="1:7" x14ac:dyDescent="0.25">
      <c r="A483" s="2" t="s">
        <v>72</v>
      </c>
      <c r="B483" s="2">
        <v>1.786</v>
      </c>
      <c r="C483" s="2">
        <v>1.224</v>
      </c>
      <c r="D483" s="1">
        <f t="shared" si="29"/>
        <v>1.4591503267973858</v>
      </c>
      <c r="E483" s="1">
        <f t="shared" si="30"/>
        <v>6.8677226026771176</v>
      </c>
      <c r="F483" s="1">
        <f t="shared" si="32"/>
        <v>1.6214439274499746</v>
      </c>
      <c r="G483" s="1">
        <f t="shared" si="31"/>
        <v>4.2355597294554013</v>
      </c>
    </row>
    <row r="484" spans="1:7" x14ac:dyDescent="0.25">
      <c r="A484" s="2" t="s">
        <v>72</v>
      </c>
      <c r="B484" s="2">
        <v>1.4490000000000001</v>
      </c>
      <c r="C484" s="2">
        <v>1.0109999999999999</v>
      </c>
      <c r="D484" s="1">
        <f t="shared" si="29"/>
        <v>1.4332344213649855</v>
      </c>
      <c r="E484" s="1">
        <f t="shared" si="30"/>
        <v>4.6022416003571776</v>
      </c>
      <c r="F484" s="1">
        <f t="shared" si="32"/>
        <v>0.89268241526099912</v>
      </c>
      <c r="G484" s="1">
        <f t="shared" si="31"/>
        <v>5.155519501312896</v>
      </c>
    </row>
    <row r="485" spans="1:7" x14ac:dyDescent="0.25">
      <c r="A485" s="2" t="s">
        <v>72</v>
      </c>
      <c r="B485" s="2">
        <v>1.589</v>
      </c>
      <c r="C485" s="2">
        <v>1.1759999999999999</v>
      </c>
      <c r="D485" s="1">
        <f t="shared" si="29"/>
        <v>1.3511904761904763</v>
      </c>
      <c r="E485" s="1">
        <f t="shared" si="30"/>
        <v>5.8705810944277168</v>
      </c>
      <c r="F485" s="1">
        <f t="shared" si="32"/>
        <v>1.3001656120760308</v>
      </c>
      <c r="G485" s="1">
        <f t="shared" si="31"/>
        <v>4.5152563949556441</v>
      </c>
    </row>
    <row r="486" spans="1:7" x14ac:dyDescent="0.25">
      <c r="A486" s="2" t="s">
        <v>72</v>
      </c>
      <c r="B486" s="2">
        <v>1.417</v>
      </c>
      <c r="C486" s="2">
        <v>1.258</v>
      </c>
      <c r="D486" s="1">
        <f t="shared" si="29"/>
        <v>1.1263910969793323</v>
      </c>
      <c r="E486" s="1">
        <f t="shared" si="30"/>
        <v>5.6001590819920146</v>
      </c>
      <c r="F486" s="1">
        <f t="shared" si="32"/>
        <v>1.2400426590544487</v>
      </c>
      <c r="G486" s="1">
        <f t="shared" si="31"/>
        <v>4.5161019591553577</v>
      </c>
    </row>
    <row r="487" spans="1:7" x14ac:dyDescent="0.25">
      <c r="A487" s="2" t="s">
        <v>72</v>
      </c>
      <c r="B487" s="2">
        <v>3.1280000000000001</v>
      </c>
      <c r="C487" s="2">
        <v>1.224</v>
      </c>
      <c r="D487" s="1">
        <f t="shared" si="29"/>
        <v>2.5555555555555558</v>
      </c>
      <c r="E487" s="1">
        <f t="shared" si="30"/>
        <v>12.028127828204941</v>
      </c>
      <c r="F487" s="1">
        <f t="shared" si="32"/>
        <v>3.2005279264614881</v>
      </c>
      <c r="G487" s="1">
        <f t="shared" si="31"/>
        <v>3.7581699346405233</v>
      </c>
    </row>
    <row r="488" spans="1:7" x14ac:dyDescent="0.25">
      <c r="A488" s="2" t="s">
        <v>72</v>
      </c>
      <c r="B488" s="2">
        <v>1.61</v>
      </c>
      <c r="C488" s="2">
        <v>0.871</v>
      </c>
      <c r="D488" s="1">
        <f t="shared" si="29"/>
        <v>1.8484500574052813</v>
      </c>
      <c r="E488" s="1">
        <f t="shared" si="30"/>
        <v>4.4054867940555029</v>
      </c>
      <c r="F488" s="1">
        <f t="shared" si="32"/>
        <v>0.78630391571360536</v>
      </c>
      <c r="G488" s="1">
        <f t="shared" si="31"/>
        <v>5.6027786534133304</v>
      </c>
    </row>
    <row r="489" spans="1:7" x14ac:dyDescent="0.25">
      <c r="A489" s="2" t="s">
        <v>72</v>
      </c>
      <c r="B489" s="2">
        <v>1.341</v>
      </c>
      <c r="C489" s="2">
        <v>1.1060000000000001</v>
      </c>
      <c r="D489" s="1">
        <f t="shared" si="29"/>
        <v>1.2124773960216997</v>
      </c>
      <c r="E489" s="1">
        <f t="shared" si="30"/>
        <v>4.659440577801087</v>
      </c>
      <c r="F489" s="1">
        <f t="shared" si="32"/>
        <v>0.93414718561912902</v>
      </c>
      <c r="G489" s="1">
        <f t="shared" si="31"/>
        <v>4.9879083826741155</v>
      </c>
    </row>
    <row r="490" spans="1:7" x14ac:dyDescent="0.25">
      <c r="A490" s="2" t="s">
        <v>72</v>
      </c>
      <c r="B490" s="2">
        <v>1.2589999999999999</v>
      </c>
      <c r="C490" s="2">
        <v>0.86699999999999999</v>
      </c>
      <c r="D490" s="1">
        <f t="shared" si="29"/>
        <v>1.4521337946943482</v>
      </c>
      <c r="E490" s="1">
        <f t="shared" si="30"/>
        <v>3.4292148858038991</v>
      </c>
      <c r="F490" s="1">
        <f t="shared" si="32"/>
        <v>0.57266390524468247</v>
      </c>
      <c r="G490" s="1">
        <f t="shared" si="31"/>
        <v>5.9881805966777257</v>
      </c>
    </row>
    <row r="491" spans="1:7" x14ac:dyDescent="0.25">
      <c r="A491" s="2" t="s">
        <v>72</v>
      </c>
      <c r="B491" s="2">
        <v>2.1720000000000002</v>
      </c>
      <c r="C491" s="2">
        <v>0.99199999999999999</v>
      </c>
      <c r="D491" s="1">
        <f t="shared" si="29"/>
        <v>2.1895161290322585</v>
      </c>
      <c r="E491" s="1">
        <f t="shared" si="30"/>
        <v>6.7689509296482537</v>
      </c>
      <c r="F491" s="1">
        <f t="shared" si="32"/>
        <v>1.4231334966196263</v>
      </c>
      <c r="G491" s="1">
        <f t="shared" si="31"/>
        <v>4.756371026138142</v>
      </c>
    </row>
    <row r="492" spans="1:7" x14ac:dyDescent="0.25">
      <c r="A492" s="2" t="s">
        <v>72</v>
      </c>
      <c r="B492" s="2">
        <v>2.1739999999999999</v>
      </c>
      <c r="C492" s="2">
        <v>1.06</v>
      </c>
      <c r="D492" s="1">
        <f t="shared" si="29"/>
        <v>2.050943396226415</v>
      </c>
      <c r="E492" s="1">
        <f t="shared" si="30"/>
        <v>7.2396117746384636</v>
      </c>
      <c r="F492" s="1">
        <f t="shared" si="32"/>
        <v>1.6066898606202011</v>
      </c>
      <c r="G492" s="1">
        <f t="shared" si="31"/>
        <v>4.5059173846058185</v>
      </c>
    </row>
    <row r="493" spans="1:7" x14ac:dyDescent="0.25">
      <c r="A493" s="2" t="s">
        <v>72</v>
      </c>
      <c r="B493" s="2">
        <v>2.2909999999999999</v>
      </c>
      <c r="C493" s="2">
        <v>1.173</v>
      </c>
      <c r="D493" s="1">
        <f t="shared" si="29"/>
        <v>1.9531116794543903</v>
      </c>
      <c r="E493" s="1">
        <f t="shared" si="30"/>
        <v>8.4425370264759554</v>
      </c>
      <c r="F493" s="1">
        <f t="shared" si="32"/>
        <v>2.0532390081740464</v>
      </c>
      <c r="G493" s="1">
        <f t="shared" si="31"/>
        <v>4.1118140620092429</v>
      </c>
    </row>
    <row r="494" spans="1:7" x14ac:dyDescent="0.25">
      <c r="A494" s="2" t="s">
        <v>72</v>
      </c>
      <c r="B494" s="2">
        <v>1.399</v>
      </c>
      <c r="C494" s="2">
        <v>1.0960000000000001</v>
      </c>
      <c r="D494" s="1">
        <f t="shared" si="29"/>
        <v>1.2764598540145984</v>
      </c>
      <c r="E494" s="1">
        <f t="shared" si="30"/>
        <v>4.8170165821198454</v>
      </c>
      <c r="F494" s="1">
        <f t="shared" si="32"/>
        <v>0.97519507919849824</v>
      </c>
      <c r="G494" s="1">
        <f t="shared" si="31"/>
        <v>4.939541518276422</v>
      </c>
    </row>
    <row r="495" spans="1:7" x14ac:dyDescent="0.25">
      <c r="A495" s="2" t="s">
        <v>72</v>
      </c>
      <c r="B495" s="2">
        <v>1.581</v>
      </c>
      <c r="C495" s="2">
        <v>1.01</v>
      </c>
      <c r="D495" s="1">
        <f t="shared" si="29"/>
        <v>1.5653465346534654</v>
      </c>
      <c r="E495" s="1">
        <f t="shared" si="30"/>
        <v>5.016526565178717</v>
      </c>
      <c r="F495" s="1">
        <f t="shared" si="32"/>
        <v>0.9969407866587745</v>
      </c>
      <c r="G495" s="1">
        <f t="shared" si="31"/>
        <v>5.0319202828399643</v>
      </c>
    </row>
    <row r="496" spans="1:7" x14ac:dyDescent="0.25">
      <c r="A496" s="2" t="s">
        <v>72</v>
      </c>
      <c r="B496" s="2">
        <v>1.8009999999999999</v>
      </c>
      <c r="C496" s="2">
        <v>1.2490000000000001</v>
      </c>
      <c r="D496" s="1">
        <f t="shared" si="29"/>
        <v>1.44195356285028</v>
      </c>
      <c r="E496" s="1">
        <f t="shared" si="30"/>
        <v>7.0668524530249073</v>
      </c>
      <c r="F496" s="1">
        <f t="shared" si="32"/>
        <v>1.696523952306217</v>
      </c>
      <c r="G496" s="1">
        <f t="shared" si="31"/>
        <v>4.1654893486286388</v>
      </c>
    </row>
    <row r="497" spans="1:7" x14ac:dyDescent="0.25">
      <c r="A497" s="2" t="s">
        <v>72</v>
      </c>
      <c r="B497" s="2">
        <v>1.667</v>
      </c>
      <c r="C497" s="2">
        <v>1.113</v>
      </c>
      <c r="D497" s="1">
        <f t="shared" si="29"/>
        <v>1.4977538185085355</v>
      </c>
      <c r="E497" s="1">
        <f t="shared" si="30"/>
        <v>5.8288199032835486</v>
      </c>
      <c r="F497" s="1">
        <f t="shared" si="32"/>
        <v>1.2609132591259069</v>
      </c>
      <c r="G497" s="1">
        <f t="shared" si="31"/>
        <v>4.6226969707053573</v>
      </c>
    </row>
    <row r="498" spans="1:7" x14ac:dyDescent="0.25">
      <c r="A498" s="2" t="s">
        <v>72</v>
      </c>
      <c r="B498" s="2">
        <v>2.1909999999999998</v>
      </c>
      <c r="C498" s="2">
        <v>1.147</v>
      </c>
      <c r="D498" s="1">
        <f t="shared" si="29"/>
        <v>1.9102005231037487</v>
      </c>
      <c r="E498" s="1">
        <f t="shared" si="30"/>
        <v>7.8950642411054766</v>
      </c>
      <c r="F498" s="1">
        <f t="shared" si="32"/>
        <v>1.8688534726288357</v>
      </c>
      <c r="G498" s="1">
        <f t="shared" si="31"/>
        <v>4.2245496272106502</v>
      </c>
    </row>
    <row r="499" spans="1:7" x14ac:dyDescent="0.25">
      <c r="A499" s="2" t="s">
        <v>72</v>
      </c>
      <c r="B499" s="2">
        <v>1.2</v>
      </c>
      <c r="C499" s="2">
        <v>1.0820000000000001</v>
      </c>
      <c r="D499" s="1">
        <f t="shared" si="29"/>
        <v>1.1090573012939</v>
      </c>
      <c r="E499" s="1">
        <f t="shared" si="30"/>
        <v>4.0790439014209872</v>
      </c>
      <c r="F499" s="1">
        <f t="shared" si="32"/>
        <v>0.7717539730811005</v>
      </c>
      <c r="G499" s="1">
        <f t="shared" si="31"/>
        <v>5.2854200220519463</v>
      </c>
    </row>
    <row r="500" spans="1:7" x14ac:dyDescent="0.25">
      <c r="A500" s="2" t="s">
        <v>72</v>
      </c>
      <c r="B500" s="2">
        <v>1.5669999999999999</v>
      </c>
      <c r="C500" s="2">
        <v>1.196</v>
      </c>
      <c r="D500" s="1">
        <f t="shared" si="29"/>
        <v>1.310200668896321</v>
      </c>
      <c r="E500" s="1">
        <f t="shared" si="30"/>
        <v>5.887759323057546</v>
      </c>
      <c r="F500" s="1">
        <f t="shared" si="32"/>
        <v>1.3125595260088687</v>
      </c>
      <c r="G500" s="1">
        <f t="shared" si="31"/>
        <v>4.4857084241814142</v>
      </c>
    </row>
    <row r="501" spans="1:7" x14ac:dyDescent="0.25">
      <c r="A501" s="2" t="s">
        <v>72</v>
      </c>
      <c r="B501" s="2">
        <v>1.071</v>
      </c>
      <c r="C501" s="2">
        <v>0.82799999999999996</v>
      </c>
      <c r="D501" s="1">
        <f t="shared" si="29"/>
        <v>1.2934782608695652</v>
      </c>
      <c r="E501" s="1">
        <f t="shared" si="30"/>
        <v>2.7859266660915853</v>
      </c>
      <c r="F501" s="1">
        <f t="shared" si="32"/>
        <v>0.42807284949146751</v>
      </c>
      <c r="G501" s="1">
        <f t="shared" si="31"/>
        <v>6.5080667213563039</v>
      </c>
    </row>
    <row r="502" spans="1:7" x14ac:dyDescent="0.25">
      <c r="A502" s="2" t="s">
        <v>72</v>
      </c>
      <c r="B502" s="2">
        <v>1.1990000000000001</v>
      </c>
      <c r="C502" s="2">
        <v>0.95099999999999996</v>
      </c>
      <c r="D502" s="1">
        <f t="shared" si="29"/>
        <v>1.2607781282860149</v>
      </c>
      <c r="E502" s="1">
        <f t="shared" si="30"/>
        <v>3.5821978816631077</v>
      </c>
      <c r="F502" s="1">
        <f t="shared" si="32"/>
        <v>0.62649772801858727</v>
      </c>
      <c r="G502" s="1">
        <f t="shared" si="31"/>
        <v>5.717814640752902</v>
      </c>
    </row>
    <row r="503" spans="1:7" x14ac:dyDescent="0.25">
      <c r="A503" s="2" t="s">
        <v>72</v>
      </c>
      <c r="B503" s="2">
        <v>1.4139999999999999</v>
      </c>
      <c r="C503" s="2">
        <v>1.1479999999999999</v>
      </c>
      <c r="D503" s="1">
        <f t="shared" si="29"/>
        <v>1.2317073170731707</v>
      </c>
      <c r="E503" s="1">
        <f t="shared" si="30"/>
        <v>5.0996593899780098</v>
      </c>
      <c r="F503" s="1">
        <f t="shared" si="32"/>
        <v>1.0675118684096871</v>
      </c>
      <c r="G503" s="1">
        <f t="shared" si="31"/>
        <v>4.7771453797278767</v>
      </c>
    </row>
    <row r="504" spans="1:7" x14ac:dyDescent="0.25">
      <c r="A504" s="2" t="s">
        <v>72</v>
      </c>
      <c r="B504" s="2">
        <v>2.04</v>
      </c>
      <c r="C504" s="2">
        <v>1.248</v>
      </c>
      <c r="D504" s="1">
        <f t="shared" si="29"/>
        <v>1.6346153846153846</v>
      </c>
      <c r="E504" s="1">
        <f t="shared" si="30"/>
        <v>7.998243568627327</v>
      </c>
      <c r="F504" s="1">
        <f t="shared" si="32"/>
        <v>1.9865755084807071</v>
      </c>
      <c r="G504" s="1">
        <f t="shared" si="31"/>
        <v>4.0261462675255784</v>
      </c>
    </row>
    <row r="505" spans="1:7" x14ac:dyDescent="0.25">
      <c r="A505" s="2" t="s">
        <v>72</v>
      </c>
      <c r="B505" s="2">
        <v>1.6970000000000001</v>
      </c>
      <c r="C505" s="2">
        <v>1.2090000000000001</v>
      </c>
      <c r="D505" s="1">
        <f t="shared" si="29"/>
        <v>1.4036393713813069</v>
      </c>
      <c r="E505" s="1">
        <f t="shared" si="30"/>
        <v>6.4455208243685327</v>
      </c>
      <c r="F505" s="1">
        <f t="shared" si="32"/>
        <v>1.4855140352975917</v>
      </c>
      <c r="G505" s="1">
        <f t="shared" si="31"/>
        <v>4.3389161402822474</v>
      </c>
    </row>
    <row r="506" spans="1:7" x14ac:dyDescent="0.25">
      <c r="A506" s="2" t="s">
        <v>72</v>
      </c>
      <c r="B506" s="2">
        <v>1.855</v>
      </c>
      <c r="C506" s="2">
        <v>0.88600000000000001</v>
      </c>
      <c r="D506" s="1">
        <f t="shared" si="29"/>
        <v>2.0936794582392775</v>
      </c>
      <c r="E506" s="1">
        <f t="shared" si="30"/>
        <v>5.1633017739544327</v>
      </c>
      <c r="F506" s="1">
        <f t="shared" si="32"/>
        <v>0.96158817853975076</v>
      </c>
      <c r="G506" s="1">
        <f t="shared" si="31"/>
        <v>5.3695562083503594</v>
      </c>
    </row>
    <row r="507" spans="1:7" x14ac:dyDescent="0.25">
      <c r="A507" s="2" t="s">
        <v>72</v>
      </c>
      <c r="B507" s="2">
        <v>1.5149999999999999</v>
      </c>
      <c r="C507" s="2">
        <v>1.036</v>
      </c>
      <c r="D507" s="1">
        <f t="shared" si="29"/>
        <v>1.4623552123552122</v>
      </c>
      <c r="E507" s="1">
        <f t="shared" si="30"/>
        <v>4.930855333515324</v>
      </c>
      <c r="F507" s="1">
        <f t="shared" si="32"/>
        <v>0.985987719167011</v>
      </c>
      <c r="G507" s="1">
        <f t="shared" si="31"/>
        <v>5.0009297658200484</v>
      </c>
    </row>
    <row r="508" spans="1:7" x14ac:dyDescent="0.25">
      <c r="A508" s="2" t="s">
        <v>72</v>
      </c>
      <c r="B508" s="2">
        <v>2.1779999999999999</v>
      </c>
      <c r="C508" s="2">
        <v>1.173</v>
      </c>
      <c r="D508" s="1">
        <f t="shared" si="29"/>
        <v>1.8567774936061381</v>
      </c>
      <c r="E508" s="1">
        <f t="shared" si="30"/>
        <v>8.0261220618352809</v>
      </c>
      <c r="F508" s="1">
        <f t="shared" si="32"/>
        <v>1.931125319793169</v>
      </c>
      <c r="G508" s="1">
        <f t="shared" si="31"/>
        <v>4.1561891295045053</v>
      </c>
    </row>
    <row r="509" spans="1:7" x14ac:dyDescent="0.25">
      <c r="A509" s="2" t="s">
        <v>72</v>
      </c>
      <c r="B509" s="2">
        <v>2.157</v>
      </c>
      <c r="C509" s="2">
        <v>1.159</v>
      </c>
      <c r="D509" s="1">
        <f t="shared" si="29"/>
        <v>1.8610871440897325</v>
      </c>
      <c r="E509" s="1">
        <f t="shared" si="30"/>
        <v>7.8538653950463004</v>
      </c>
      <c r="F509" s="1">
        <f t="shared" si="32"/>
        <v>1.8680718019651219</v>
      </c>
      <c r="G509" s="1">
        <f t="shared" si="31"/>
        <v>4.2042631267087334</v>
      </c>
    </row>
    <row r="510" spans="1:7" x14ac:dyDescent="0.25">
      <c r="A510" s="2" t="s">
        <v>72</v>
      </c>
      <c r="B510" s="2">
        <v>1.845</v>
      </c>
      <c r="C510" s="2">
        <v>0.98899999999999999</v>
      </c>
      <c r="D510" s="1">
        <f t="shared" si="29"/>
        <v>1.865520728008089</v>
      </c>
      <c r="E510" s="1">
        <f t="shared" si="30"/>
        <v>5.7324798229685641</v>
      </c>
      <c r="F510" s="1">
        <f t="shared" si="32"/>
        <v>1.1641009435044138</v>
      </c>
      <c r="G510" s="1">
        <f t="shared" si="31"/>
        <v>4.9243837958858494</v>
      </c>
    </row>
    <row r="511" spans="1:7" x14ac:dyDescent="0.25">
      <c r="A511" s="2" t="s">
        <v>72</v>
      </c>
      <c r="B511" s="2">
        <v>1.2909999999999999</v>
      </c>
      <c r="C511" s="2">
        <v>0.93899999999999995</v>
      </c>
      <c r="D511" s="1">
        <f t="shared" si="29"/>
        <v>1.3748668796592118</v>
      </c>
      <c r="E511" s="1">
        <f t="shared" si="30"/>
        <v>3.8083925527215725</v>
      </c>
      <c r="F511" s="1">
        <f t="shared" si="32"/>
        <v>0.67726700884032409</v>
      </c>
      <c r="G511" s="1">
        <f t="shared" si="31"/>
        <v>5.6231774219190687</v>
      </c>
    </row>
    <row r="512" spans="1:7" x14ac:dyDescent="0.25">
      <c r="A512" s="2" t="s">
        <v>72</v>
      </c>
      <c r="B512" s="2">
        <v>2.278</v>
      </c>
      <c r="C512" s="2">
        <v>1.2110000000000001</v>
      </c>
      <c r="D512" s="1">
        <f t="shared" si="29"/>
        <v>1.8810900082576383</v>
      </c>
      <c r="E512" s="1">
        <f t="shared" si="30"/>
        <v>8.6665797065667114</v>
      </c>
      <c r="F512" s="1">
        <f t="shared" si="32"/>
        <v>2.1588625688696159</v>
      </c>
      <c r="G512" s="1">
        <f t="shared" si="31"/>
        <v>4.0144193667244634</v>
      </c>
    </row>
    <row r="513" spans="1:7" x14ac:dyDescent="0.25">
      <c r="A513" s="2" t="s">
        <v>72</v>
      </c>
      <c r="B513" s="2">
        <v>1.4430000000000001</v>
      </c>
      <c r="C513" s="2">
        <v>1.08</v>
      </c>
      <c r="D513" s="1">
        <f t="shared" si="29"/>
        <v>1.336111111111111</v>
      </c>
      <c r="E513" s="1">
        <f t="shared" si="30"/>
        <v>4.8959836550604781</v>
      </c>
      <c r="F513" s="1">
        <f t="shared" si="32"/>
        <v>0.9921237564630867</v>
      </c>
      <c r="G513" s="1">
        <f t="shared" si="31"/>
        <v>4.9348517492561825</v>
      </c>
    </row>
    <row r="514" spans="1:7" x14ac:dyDescent="0.25">
      <c r="A514" s="2" t="s">
        <v>72</v>
      </c>
      <c r="B514" s="2">
        <v>1.5609999999999999</v>
      </c>
      <c r="C514" s="2">
        <v>1.1259999999999999</v>
      </c>
      <c r="D514" s="1">
        <f t="shared" ref="D514:D577" si="33">B514/C514</f>
        <v>1.3863232682060391</v>
      </c>
      <c r="E514" s="1">
        <f t="shared" ref="E514:E577" si="34">((4*PI()*(C514/2)^2)+((PI()*C514)*(B514-C514)))</f>
        <v>5.5219334249176288</v>
      </c>
      <c r="F514" s="1">
        <f t="shared" si="32"/>
        <v>1.1806720242728184</v>
      </c>
      <c r="G514" s="1">
        <f t="shared" si="31"/>
        <v>4.6769410229048276</v>
      </c>
    </row>
    <row r="515" spans="1:7" x14ac:dyDescent="0.25">
      <c r="A515" s="2" t="s">
        <v>72</v>
      </c>
      <c r="B515" s="2">
        <v>2.0750000000000002</v>
      </c>
      <c r="C515" s="2">
        <v>0.92400000000000004</v>
      </c>
      <c r="D515" s="1">
        <f t="shared" si="33"/>
        <v>2.2456709956709959</v>
      </c>
      <c r="E515" s="1">
        <f t="shared" si="34"/>
        <v>6.0233755947277121</v>
      </c>
      <c r="F515" s="1">
        <f t="shared" si="32"/>
        <v>1.1848690988574329</v>
      </c>
      <c r="G515" s="1">
        <f t="shared" si="31"/>
        <v>5.0835789375687508</v>
      </c>
    </row>
    <row r="516" spans="1:7" x14ac:dyDescent="0.25">
      <c r="A516" s="2" t="s">
        <v>72</v>
      </c>
      <c r="B516" s="2">
        <v>1.4790000000000001</v>
      </c>
      <c r="C516" s="2">
        <v>1.2090000000000001</v>
      </c>
      <c r="D516" s="1">
        <f t="shared" si="33"/>
        <v>1.2233250620347396</v>
      </c>
      <c r="E516" s="1">
        <f t="shared" si="34"/>
        <v>5.6175163814030995</v>
      </c>
      <c r="F516" s="1">
        <f t="shared" si="32"/>
        <v>1.2352496924112897</v>
      </c>
      <c r="G516" s="1">
        <f t="shared" si="31"/>
        <v>4.5476768105380652</v>
      </c>
    </row>
    <row r="517" spans="1:7" x14ac:dyDescent="0.25">
      <c r="A517" s="2" t="s">
        <v>72</v>
      </c>
      <c r="B517" s="2">
        <v>2.58</v>
      </c>
      <c r="C517" s="2">
        <v>1.0720000000000001</v>
      </c>
      <c r="D517" s="1">
        <f t="shared" si="33"/>
        <v>2.4067164179104479</v>
      </c>
      <c r="E517" s="1">
        <f t="shared" si="34"/>
        <v>8.688891297592507</v>
      </c>
      <c r="F517" s="1">
        <f t="shared" si="32"/>
        <v>2.0061055920140767</v>
      </c>
      <c r="G517" s="1">
        <f t="shared" ref="G517:G580" si="35">E517/F517</f>
        <v>4.3312233075772903</v>
      </c>
    </row>
    <row r="518" spans="1:7" x14ac:dyDescent="0.25">
      <c r="A518" s="2" t="s">
        <v>72</v>
      </c>
      <c r="B518" s="2">
        <v>1.9610000000000001</v>
      </c>
      <c r="C518" s="2">
        <v>1.073</v>
      </c>
      <c r="D518" s="1">
        <f t="shared" si="33"/>
        <v>1.8275862068965518</v>
      </c>
      <c r="E518" s="1">
        <f t="shared" si="34"/>
        <v>6.6103916068289239</v>
      </c>
      <c r="F518" s="1">
        <f t="shared" ref="F518:F581" si="36">(((4/3)*PI()*(C518/2)^3)+(PI()*((C518/2)^2)*(B518-C518)))</f>
        <v>1.449816863579507</v>
      </c>
      <c r="G518" s="1">
        <f t="shared" si="35"/>
        <v>4.5594666284321468</v>
      </c>
    </row>
    <row r="519" spans="1:7" x14ac:dyDescent="0.25">
      <c r="A519" s="2" t="s">
        <v>72</v>
      </c>
      <c r="B519" s="2">
        <v>1.3759999999999999</v>
      </c>
      <c r="C519" s="2">
        <v>0.82299999999999995</v>
      </c>
      <c r="D519" s="1">
        <f t="shared" si="33"/>
        <v>1.6719319562575941</v>
      </c>
      <c r="E519" s="1">
        <f t="shared" si="34"/>
        <v>3.5576903173724537</v>
      </c>
      <c r="F519" s="1">
        <f t="shared" si="36"/>
        <v>0.58605686946510627</v>
      </c>
      <c r="G519" s="1">
        <f t="shared" si="35"/>
        <v>6.0705547579700845</v>
      </c>
    </row>
    <row r="520" spans="1:7" x14ac:dyDescent="0.25">
      <c r="A520" s="2" t="s">
        <v>72</v>
      </c>
      <c r="B520" s="2">
        <v>1.8009999999999999</v>
      </c>
      <c r="C520" s="2">
        <v>1.0549999999999999</v>
      </c>
      <c r="D520" s="1">
        <f t="shared" si="33"/>
        <v>1.7071090047393365</v>
      </c>
      <c r="E520" s="1">
        <f t="shared" si="34"/>
        <v>5.9691988294165537</v>
      </c>
      <c r="F520" s="1">
        <f t="shared" si="36"/>
        <v>1.2669605181551846</v>
      </c>
      <c r="G520" s="1">
        <f t="shared" si="35"/>
        <v>4.7114323957847377</v>
      </c>
    </row>
    <row r="521" spans="1:7" x14ac:dyDescent="0.25">
      <c r="A521" s="2" t="s">
        <v>72</v>
      </c>
      <c r="B521" s="2">
        <v>1.3089999999999999</v>
      </c>
      <c r="C521" s="2">
        <v>0.59399999999999997</v>
      </c>
      <c r="D521" s="1">
        <f t="shared" si="33"/>
        <v>2.2037037037037037</v>
      </c>
      <c r="E521" s="1">
        <f t="shared" si="34"/>
        <v>2.4427328014281291</v>
      </c>
      <c r="F521" s="1">
        <f t="shared" si="36"/>
        <v>0.30787670522873778</v>
      </c>
      <c r="G521" s="1">
        <f t="shared" si="35"/>
        <v>7.9341267460079337</v>
      </c>
    </row>
    <row r="522" spans="1:7" x14ac:dyDescent="0.25">
      <c r="A522" s="2" t="s">
        <v>72</v>
      </c>
      <c r="B522" s="2">
        <v>2.74</v>
      </c>
      <c r="C522" s="2">
        <v>0.98499999999999999</v>
      </c>
      <c r="D522" s="1">
        <f t="shared" si="33"/>
        <v>2.7817258883248734</v>
      </c>
      <c r="E522" s="1">
        <f t="shared" si="34"/>
        <v>8.4788444127734941</v>
      </c>
      <c r="F522" s="1">
        <f t="shared" si="36"/>
        <v>1.8377211902834545</v>
      </c>
      <c r="G522" s="1">
        <f t="shared" si="35"/>
        <v>4.613781708348097</v>
      </c>
    </row>
    <row r="523" spans="1:7" x14ac:dyDescent="0.25">
      <c r="A523" s="2" t="s">
        <v>72</v>
      </c>
      <c r="B523" s="2">
        <v>1.484</v>
      </c>
      <c r="C523" s="2">
        <f>(1.154+0.655)/2</f>
        <v>0.90449999999999997</v>
      </c>
      <c r="D523" s="1">
        <f t="shared" si="33"/>
        <v>1.6406854615809841</v>
      </c>
      <c r="E523" s="1">
        <f t="shared" si="34"/>
        <v>4.2168907038752002</v>
      </c>
      <c r="F523" s="1">
        <f t="shared" si="36"/>
        <v>0.75981554266461893</v>
      </c>
      <c r="G523" s="1">
        <f t="shared" si="35"/>
        <v>5.5498873964684448</v>
      </c>
    </row>
    <row r="524" spans="1:7" x14ac:dyDescent="0.25">
      <c r="A524" s="2" t="s">
        <v>72</v>
      </c>
      <c r="B524" s="2">
        <v>1.4590000000000001</v>
      </c>
      <c r="C524" s="2">
        <v>0.98899999999999999</v>
      </c>
      <c r="D524" s="1">
        <f t="shared" si="33"/>
        <v>1.4752275025278059</v>
      </c>
      <c r="E524" s="1">
        <f t="shared" si="34"/>
        <v>4.5331642610900458</v>
      </c>
      <c r="F524" s="1">
        <f t="shared" si="36"/>
        <v>0.86757017082995036</v>
      </c>
      <c r="G524" s="1">
        <f t="shared" si="35"/>
        <v>5.2251269274892769</v>
      </c>
    </row>
    <row r="525" spans="1:7" x14ac:dyDescent="0.25">
      <c r="A525" s="2" t="s">
        <v>72</v>
      </c>
      <c r="B525" s="2">
        <v>1.38</v>
      </c>
      <c r="C525" s="2">
        <v>1.1419999999999999</v>
      </c>
      <c r="D525" s="1">
        <f t="shared" si="33"/>
        <v>1.2084063047285465</v>
      </c>
      <c r="E525" s="1">
        <f t="shared" si="34"/>
        <v>4.9510243583513702</v>
      </c>
      <c r="F525" s="1">
        <f t="shared" si="36"/>
        <v>1.0236051516954903</v>
      </c>
      <c r="G525" s="1">
        <f t="shared" si="35"/>
        <v>4.8368497854378107</v>
      </c>
    </row>
    <row r="526" spans="1:7" x14ac:dyDescent="0.25">
      <c r="A526" s="2" t="s">
        <v>72</v>
      </c>
      <c r="B526" s="2">
        <v>1.3680000000000001</v>
      </c>
      <c r="C526" s="2">
        <v>1.2090000000000001</v>
      </c>
      <c r="D526" s="1">
        <f t="shared" si="33"/>
        <v>1.1315136476426799</v>
      </c>
      <c r="E526" s="1">
        <f t="shared" si="34"/>
        <v>5.1959177888840031</v>
      </c>
      <c r="F526" s="1">
        <f t="shared" si="36"/>
        <v>1.1078215178223927</v>
      </c>
      <c r="G526" s="1">
        <f t="shared" si="35"/>
        <v>4.6902120109541139</v>
      </c>
    </row>
    <row r="527" spans="1:7" x14ac:dyDescent="0.25">
      <c r="A527" s="2" t="s">
        <v>72</v>
      </c>
      <c r="B527" s="2">
        <v>1.4470000000000001</v>
      </c>
      <c r="C527" s="2">
        <v>1.004</v>
      </c>
      <c r="D527" s="1">
        <f t="shared" si="33"/>
        <v>1.4412350597609562</v>
      </c>
      <c r="E527" s="1">
        <f t="shared" si="34"/>
        <v>4.5640681080234087</v>
      </c>
      <c r="F527" s="1">
        <f t="shared" si="36"/>
        <v>0.88062753153536111</v>
      </c>
      <c r="G527" s="1">
        <f t="shared" si="35"/>
        <v>5.1827451954244754</v>
      </c>
    </row>
    <row r="528" spans="1:7" x14ac:dyDescent="0.25">
      <c r="A528" s="2" t="s">
        <v>72</v>
      </c>
      <c r="B528" s="2">
        <v>1.3560000000000001</v>
      </c>
      <c r="C528" s="2">
        <v>1.2809999999999999</v>
      </c>
      <c r="D528" s="1">
        <f t="shared" si="33"/>
        <v>1.0585480093676816</v>
      </c>
      <c r="E528" s="1">
        <f t="shared" si="34"/>
        <v>5.4570595366210002</v>
      </c>
      <c r="F528" s="1">
        <f t="shared" si="36"/>
        <v>1.1973024049587546</v>
      </c>
      <c r="G528" s="1">
        <f t="shared" si="35"/>
        <v>4.5577955193441611</v>
      </c>
    </row>
    <row r="529" spans="1:7" x14ac:dyDescent="0.25">
      <c r="A529" s="2" t="s">
        <v>72</v>
      </c>
      <c r="B529" s="2">
        <v>1.379</v>
      </c>
      <c r="C529" s="2">
        <v>1.0069999999999999</v>
      </c>
      <c r="D529" s="1">
        <f t="shared" si="33"/>
        <v>1.3694141012909633</v>
      </c>
      <c r="E529" s="1">
        <f t="shared" si="34"/>
        <v>4.3625820631854264</v>
      </c>
      <c r="F529" s="1">
        <f t="shared" si="36"/>
        <v>0.83094428515680296</v>
      </c>
      <c r="G529" s="1">
        <f t="shared" si="35"/>
        <v>5.2501499091027348</v>
      </c>
    </row>
    <row r="530" spans="1:7" x14ac:dyDescent="0.25">
      <c r="A530" s="2" t="s">
        <v>72</v>
      </c>
      <c r="B530" s="2">
        <v>1.718</v>
      </c>
      <c r="C530" s="2">
        <v>1.0900000000000001</v>
      </c>
      <c r="D530" s="1">
        <f t="shared" si="33"/>
        <v>1.5761467889908256</v>
      </c>
      <c r="E530" s="1">
        <f t="shared" si="34"/>
        <v>5.8830092349653187</v>
      </c>
      <c r="F530" s="1">
        <f t="shared" si="36"/>
        <v>1.2640822171459045</v>
      </c>
      <c r="G530" s="1">
        <f t="shared" si="35"/>
        <v>4.6539767391461391</v>
      </c>
    </row>
    <row r="531" spans="1:7" x14ac:dyDescent="0.25">
      <c r="A531" s="2" t="s">
        <v>72</v>
      </c>
      <c r="B531" s="2">
        <v>1.964</v>
      </c>
      <c r="C531" s="2">
        <v>1.1120000000000001</v>
      </c>
      <c r="D531" s="1">
        <f t="shared" si="33"/>
        <v>1.7661870503597121</v>
      </c>
      <c r="E531" s="1">
        <f t="shared" si="34"/>
        <v>6.8611378244751942</v>
      </c>
      <c r="F531" s="1">
        <f t="shared" si="36"/>
        <v>1.547412489252481</v>
      </c>
      <c r="G531" s="1">
        <f t="shared" si="35"/>
        <v>4.4339423858402816</v>
      </c>
    </row>
    <row r="532" spans="1:7" x14ac:dyDescent="0.25">
      <c r="A532" s="2" t="s">
        <v>72</v>
      </c>
      <c r="B532" s="2">
        <v>1.4350000000000001</v>
      </c>
      <c r="C532" s="2">
        <v>1.1759999999999999</v>
      </c>
      <c r="D532" s="1">
        <f t="shared" si="33"/>
        <v>1.2202380952380953</v>
      </c>
      <c r="E532" s="1">
        <f t="shared" si="34"/>
        <v>5.3016260984919912</v>
      </c>
      <c r="F532" s="1">
        <f t="shared" si="36"/>
        <v>1.1328928432709273</v>
      </c>
      <c r="G532" s="1">
        <f t="shared" si="35"/>
        <v>4.679724238688765</v>
      </c>
    </row>
    <row r="533" spans="1:7" x14ac:dyDescent="0.25">
      <c r="A533" s="2" t="s">
        <v>72</v>
      </c>
      <c r="B533" s="2">
        <v>1.3340000000000001</v>
      </c>
      <c r="C533" s="2">
        <v>0.96699999999999997</v>
      </c>
      <c r="D533" s="1">
        <f t="shared" si="33"/>
        <v>1.3795243019648398</v>
      </c>
      <c r="E533" s="1">
        <f t="shared" si="34"/>
        <v>4.0525854080924546</v>
      </c>
      <c r="F533" s="1">
        <f t="shared" si="36"/>
        <v>0.74298538368397671</v>
      </c>
      <c r="G533" s="1">
        <f t="shared" si="35"/>
        <v>5.4544618199598283</v>
      </c>
    </row>
    <row r="534" spans="1:7" x14ac:dyDescent="0.25">
      <c r="A534" s="2" t="s">
        <v>72</v>
      </c>
      <c r="B534" s="2">
        <v>1.724</v>
      </c>
      <c r="C534" s="2">
        <v>1.149</v>
      </c>
      <c r="D534" s="1">
        <f t="shared" si="33"/>
        <v>1.5004351610095734</v>
      </c>
      <c r="E534" s="1">
        <f t="shared" si="34"/>
        <v>6.223105489272335</v>
      </c>
      <c r="F534" s="1">
        <f t="shared" si="36"/>
        <v>1.3904606939994513</v>
      </c>
      <c r="G534" s="1">
        <f t="shared" si="35"/>
        <v>4.4755709500658423</v>
      </c>
    </row>
    <row r="535" spans="1:7" x14ac:dyDescent="0.25">
      <c r="A535" s="2" t="s">
        <v>72</v>
      </c>
      <c r="B535" s="2">
        <v>1.9119999999999999</v>
      </c>
      <c r="C535" s="2">
        <v>1.2509999999999999</v>
      </c>
      <c r="D535" s="1">
        <f t="shared" si="33"/>
        <v>1.5283772981614709</v>
      </c>
      <c r="E535" s="1">
        <f t="shared" si="34"/>
        <v>7.5144131672332684</v>
      </c>
      <c r="F535" s="1">
        <f t="shared" si="36"/>
        <v>1.8375776221171787</v>
      </c>
      <c r="G535" s="1">
        <f t="shared" si="35"/>
        <v>4.0893038077898893</v>
      </c>
    </row>
    <row r="536" spans="1:7" x14ac:dyDescent="0.25">
      <c r="A536" s="2" t="s">
        <v>72</v>
      </c>
      <c r="B536" s="2">
        <v>1.6160000000000001</v>
      </c>
      <c r="C536" s="2">
        <v>1.234</v>
      </c>
      <c r="D536" s="1">
        <f t="shared" si="33"/>
        <v>1.3095623987034037</v>
      </c>
      <c r="E536" s="1">
        <f t="shared" si="34"/>
        <v>6.2647881406001655</v>
      </c>
      <c r="F536" s="1">
        <f t="shared" si="36"/>
        <v>1.4407449110828785</v>
      </c>
      <c r="G536" s="1">
        <f t="shared" si="35"/>
        <v>4.3482979481020596</v>
      </c>
    </row>
    <row r="537" spans="1:7" x14ac:dyDescent="0.25">
      <c r="A537" s="2" t="s">
        <v>72</v>
      </c>
      <c r="B537" s="2">
        <v>1.617</v>
      </c>
      <c r="C537" s="2">
        <v>1.1200000000000001</v>
      </c>
      <c r="D537" s="1">
        <f t="shared" si="33"/>
        <v>1.4437499999999999</v>
      </c>
      <c r="E537" s="1">
        <f t="shared" si="34"/>
        <v>5.6895499593572589</v>
      </c>
      <c r="F537" s="1">
        <f t="shared" si="36"/>
        <v>1.2252646983181492</v>
      </c>
      <c r="G537" s="1">
        <f t="shared" si="35"/>
        <v>4.6435272045028135</v>
      </c>
    </row>
    <row r="538" spans="1:7" x14ac:dyDescent="0.25">
      <c r="A538" s="2" t="s">
        <v>72</v>
      </c>
      <c r="B538" s="2">
        <v>1.8759999999999999</v>
      </c>
      <c r="C538" s="2">
        <v>0.96399999999999997</v>
      </c>
      <c r="D538" s="1">
        <f t="shared" si="33"/>
        <v>1.946058091286307</v>
      </c>
      <c r="E538" s="1">
        <f t="shared" si="34"/>
        <v>5.6814572166816113</v>
      </c>
      <c r="F538" s="1">
        <f t="shared" si="36"/>
        <v>1.134700473795901</v>
      </c>
      <c r="G538" s="1">
        <f t="shared" si="35"/>
        <v>5.0070105264656277</v>
      </c>
    </row>
    <row r="539" spans="1:7" x14ac:dyDescent="0.25">
      <c r="A539" s="2" t="s">
        <v>72</v>
      </c>
      <c r="B539" s="2">
        <v>1.393</v>
      </c>
      <c r="C539" s="2">
        <v>1.115</v>
      </c>
      <c r="D539" s="1">
        <f t="shared" si="33"/>
        <v>1.2493273542600898</v>
      </c>
      <c r="E539" s="1">
        <f t="shared" si="34"/>
        <v>4.8795060015923983</v>
      </c>
      <c r="F539" s="1">
        <f t="shared" si="36"/>
        <v>0.99725706649917489</v>
      </c>
      <c r="G539" s="1">
        <f t="shared" si="35"/>
        <v>4.892926974908967</v>
      </c>
    </row>
    <row r="540" spans="1:7" x14ac:dyDescent="0.25">
      <c r="A540" s="2" t="s">
        <v>72</v>
      </c>
      <c r="B540" s="2">
        <v>1.4690000000000001</v>
      </c>
      <c r="C540" s="2">
        <v>1.1200000000000001</v>
      </c>
      <c r="D540" s="1">
        <f t="shared" si="33"/>
        <v>1.3116071428571427</v>
      </c>
      <c r="E540" s="1">
        <f t="shared" si="34"/>
        <v>5.1687995610982149</v>
      </c>
      <c r="F540" s="1">
        <f t="shared" si="36"/>
        <v>1.0794545868056169</v>
      </c>
      <c r="G540" s="1">
        <f t="shared" si="35"/>
        <v>4.7883436915989392</v>
      </c>
    </row>
    <row r="541" spans="1:7" x14ac:dyDescent="0.25">
      <c r="A541" s="2" t="s">
        <v>72</v>
      </c>
      <c r="B541" s="2">
        <v>1.36</v>
      </c>
      <c r="C541" s="2">
        <v>1.0329999999999999</v>
      </c>
      <c r="D541" s="1">
        <f t="shared" si="33"/>
        <v>1.3165537270087126</v>
      </c>
      <c r="E541" s="1">
        <f t="shared" si="34"/>
        <v>4.4135606871752282</v>
      </c>
      <c r="F541" s="1">
        <f t="shared" si="36"/>
        <v>0.85121981338719832</v>
      </c>
      <c r="G541" s="1">
        <f t="shared" si="35"/>
        <v>5.1849834998702162</v>
      </c>
    </row>
    <row r="542" spans="1:7" x14ac:dyDescent="0.25">
      <c r="A542" s="2" t="s">
        <v>72</v>
      </c>
      <c r="B542" s="2">
        <v>1.9390000000000001</v>
      </c>
      <c r="C542" s="2">
        <v>1.2490000000000001</v>
      </c>
      <c r="D542" s="1">
        <f t="shared" si="33"/>
        <v>1.5524419535628502</v>
      </c>
      <c r="E542" s="1">
        <f t="shared" si="34"/>
        <v>7.6083436459829512</v>
      </c>
      <c r="F542" s="1">
        <f t="shared" si="36"/>
        <v>1.8656045773073664</v>
      </c>
      <c r="G542" s="1">
        <f t="shared" si="35"/>
        <v>4.0782187921966297</v>
      </c>
    </row>
    <row r="543" spans="1:7" x14ac:dyDescent="0.25">
      <c r="A543" s="2" t="s">
        <v>72</v>
      </c>
      <c r="B543" s="2">
        <v>1.762</v>
      </c>
      <c r="C543" s="2">
        <v>0.84499999999999997</v>
      </c>
      <c r="D543" s="1">
        <f t="shared" si="33"/>
        <v>2.0852071005917159</v>
      </c>
      <c r="E543" s="1">
        <f t="shared" si="34"/>
        <v>4.6774858860033071</v>
      </c>
      <c r="F543" s="1">
        <f t="shared" si="36"/>
        <v>0.83016193826527029</v>
      </c>
      <c r="G543" s="1">
        <f t="shared" si="35"/>
        <v>5.63442585163265</v>
      </c>
    </row>
    <row r="544" spans="1:7" x14ac:dyDescent="0.25">
      <c r="A544" s="2" t="s">
        <v>72</v>
      </c>
      <c r="B544" s="2">
        <v>1.1850000000000001</v>
      </c>
      <c r="C544" s="2">
        <v>1.131</v>
      </c>
      <c r="D544" s="1">
        <f t="shared" si="33"/>
        <v>1.0477453580901857</v>
      </c>
      <c r="E544" s="1">
        <f t="shared" si="34"/>
        <v>4.2104724300839171</v>
      </c>
      <c r="F544" s="1">
        <f t="shared" si="36"/>
        <v>0.81175776567243185</v>
      </c>
      <c r="G544" s="1">
        <f t="shared" si="35"/>
        <v>5.1868582083672568</v>
      </c>
    </row>
    <row r="545" spans="1:7" x14ac:dyDescent="0.25">
      <c r="A545" s="2" t="s">
        <v>72</v>
      </c>
      <c r="B545" s="2">
        <v>2.1539999999999999</v>
      </c>
      <c r="C545" s="2">
        <v>1.27</v>
      </c>
      <c r="D545" s="1">
        <f t="shared" si="33"/>
        <v>1.6960629921259842</v>
      </c>
      <c r="E545" s="1">
        <f t="shared" si="34"/>
        <v>8.5940780313071663</v>
      </c>
      <c r="F545" s="1">
        <f t="shared" si="36"/>
        <v>2.1923543595618398</v>
      </c>
      <c r="G545" s="1">
        <f t="shared" si="35"/>
        <v>3.9200223238659118</v>
      </c>
    </row>
    <row r="546" spans="1:7" x14ac:dyDescent="0.25">
      <c r="A546" s="2" t="s">
        <v>72</v>
      </c>
      <c r="B546" s="2">
        <v>1.514</v>
      </c>
      <c r="C546" s="2">
        <v>1.1639999999999999</v>
      </c>
      <c r="D546" s="1">
        <f t="shared" si="33"/>
        <v>1.3006872852233677</v>
      </c>
      <c r="E546" s="1">
        <f t="shared" si="34"/>
        <v>5.5364161670506782</v>
      </c>
      <c r="F546" s="1">
        <f t="shared" si="36"/>
        <v>1.1982135665738622</v>
      </c>
      <c r="G546" s="1">
        <f t="shared" si="35"/>
        <v>4.6205587396922478</v>
      </c>
    </row>
    <row r="547" spans="1:7" x14ac:dyDescent="0.25">
      <c r="A547" s="2" t="s">
        <v>72</v>
      </c>
      <c r="B547" s="2">
        <v>1.294</v>
      </c>
      <c r="C547" s="2">
        <v>1.121</v>
      </c>
      <c r="D547" s="1">
        <f t="shared" si="33"/>
        <v>1.1543264942016058</v>
      </c>
      <c r="E547" s="1">
        <f t="shared" si="34"/>
        <v>4.5571126218883604</v>
      </c>
      <c r="F547" s="1">
        <f t="shared" si="36"/>
        <v>0.90833543861842148</v>
      </c>
      <c r="G547" s="1">
        <f t="shared" si="35"/>
        <v>5.0169930932340705</v>
      </c>
    </row>
    <row r="548" spans="1:7" x14ac:dyDescent="0.25">
      <c r="A548" s="2" t="s">
        <v>72</v>
      </c>
      <c r="B548" s="2">
        <v>1.8879999999999999</v>
      </c>
      <c r="C548" s="2">
        <v>1.115</v>
      </c>
      <c r="D548" s="1">
        <f t="shared" si="33"/>
        <v>1.6932735426008967</v>
      </c>
      <c r="E548" s="1">
        <f t="shared" si="34"/>
        <v>6.6134295269249446</v>
      </c>
      <c r="F548" s="1">
        <f t="shared" si="36"/>
        <v>1.4805882491856222</v>
      </c>
      <c r="G548" s="1">
        <f t="shared" si="35"/>
        <v>4.4667580811630607</v>
      </c>
    </row>
    <row r="549" spans="1:7" x14ac:dyDescent="0.25">
      <c r="A549" s="2" t="s">
        <v>72</v>
      </c>
      <c r="B549" s="2">
        <v>1.548</v>
      </c>
      <c r="C549" s="2">
        <v>0.85799999999999998</v>
      </c>
      <c r="D549" s="1">
        <f t="shared" si="33"/>
        <v>1.8041958041958044</v>
      </c>
      <c r="E549" s="1">
        <f t="shared" si="34"/>
        <v>4.1726130970155051</v>
      </c>
      <c r="F549" s="1">
        <f t="shared" si="36"/>
        <v>0.72966549919186063</v>
      </c>
      <c r="G549" s="1">
        <f t="shared" si="35"/>
        <v>5.7185286979264793</v>
      </c>
    </row>
    <row r="550" spans="1:7" x14ac:dyDescent="0.25">
      <c r="A550" s="2" t="s">
        <v>72</v>
      </c>
      <c r="B550" s="2">
        <v>1.248</v>
      </c>
      <c r="C550" s="2">
        <v>1.0620000000000001</v>
      </c>
      <c r="D550" s="1">
        <f t="shared" si="33"/>
        <v>1.1751412429378529</v>
      </c>
      <c r="E550" s="1">
        <f t="shared" si="34"/>
        <v>4.1637915048442258</v>
      </c>
      <c r="F550" s="1">
        <f t="shared" si="36"/>
        <v>0.79191110594175551</v>
      </c>
      <c r="G550" s="1">
        <f t="shared" si="35"/>
        <v>5.257902652965786</v>
      </c>
    </row>
    <row r="551" spans="1:7" x14ac:dyDescent="0.25">
      <c r="A551" s="2" t="s">
        <v>72</v>
      </c>
      <c r="B551" s="2">
        <v>1.4530000000000001</v>
      </c>
      <c r="C551" s="2">
        <v>1.244</v>
      </c>
      <c r="D551" s="1">
        <f t="shared" si="33"/>
        <v>1.1680064308681672</v>
      </c>
      <c r="E551" s="1">
        <f t="shared" si="34"/>
        <v>5.6785292523284658</v>
      </c>
      <c r="F551" s="1">
        <f t="shared" si="36"/>
        <v>1.2620234895921052</v>
      </c>
      <c r="G551" s="1">
        <f t="shared" si="35"/>
        <v>4.4995432328789748</v>
      </c>
    </row>
    <row r="552" spans="1:7" x14ac:dyDescent="0.25">
      <c r="A552" s="2" t="s">
        <v>72</v>
      </c>
      <c r="B552" s="2">
        <v>2.1680000000000001</v>
      </c>
      <c r="C552" s="2">
        <v>1.123</v>
      </c>
      <c r="D552" s="1">
        <f t="shared" si="33"/>
        <v>1.9305431878895816</v>
      </c>
      <c r="E552" s="1">
        <f t="shared" si="34"/>
        <v>7.6487225363595401</v>
      </c>
      <c r="F552" s="1">
        <f t="shared" si="36"/>
        <v>1.7766060275304896</v>
      </c>
      <c r="G552" s="1">
        <f t="shared" si="35"/>
        <v>4.3052440540187655</v>
      </c>
    </row>
    <row r="553" spans="1:7" x14ac:dyDescent="0.25">
      <c r="A553" s="2" t="s">
        <v>72</v>
      </c>
      <c r="B553" s="2">
        <v>1.512</v>
      </c>
      <c r="C553" s="2">
        <v>1.147</v>
      </c>
      <c r="D553" s="1">
        <f t="shared" si="33"/>
        <v>1.3182214472537053</v>
      </c>
      <c r="E553" s="1">
        <f t="shared" si="34"/>
        <v>5.4483510417852488</v>
      </c>
      <c r="F553" s="1">
        <f t="shared" si="36"/>
        <v>1.1672584627237605</v>
      </c>
      <c r="G553" s="1">
        <f t="shared" si="35"/>
        <v>4.66764749691486</v>
      </c>
    </row>
    <row r="554" spans="1:7" x14ac:dyDescent="0.25">
      <c r="A554" s="2" t="s">
        <v>72</v>
      </c>
      <c r="B554" s="2">
        <v>1.2549999999999999</v>
      </c>
      <c r="C554" s="2">
        <v>1.0509999999999999</v>
      </c>
      <c r="D554" s="1">
        <f t="shared" si="33"/>
        <v>1.1941008563273072</v>
      </c>
      <c r="E554" s="1">
        <f t="shared" si="34"/>
        <v>4.1437764180482048</v>
      </c>
      <c r="F554" s="1">
        <f t="shared" si="36"/>
        <v>0.78484501113615868</v>
      </c>
      <c r="G554" s="1">
        <f t="shared" si="35"/>
        <v>5.2797384951833788</v>
      </c>
    </row>
    <row r="555" spans="1:7" x14ac:dyDescent="0.25">
      <c r="A555" s="2" t="s">
        <v>72</v>
      </c>
      <c r="B555" s="2">
        <v>1.601</v>
      </c>
      <c r="C555" s="2">
        <v>0.80800000000000005</v>
      </c>
      <c r="D555" s="1">
        <f t="shared" si="33"/>
        <v>1.9814356435643563</v>
      </c>
      <c r="E555" s="1">
        <f t="shared" si="34"/>
        <v>4.0639893894249859</v>
      </c>
      <c r="F555" s="1">
        <f t="shared" si="36"/>
        <v>0.68282298508683503</v>
      </c>
      <c r="G555" s="1">
        <f t="shared" si="35"/>
        <v>5.9517466139605215</v>
      </c>
    </row>
    <row r="556" spans="1:7" x14ac:dyDescent="0.25">
      <c r="A556" s="2" t="s">
        <v>72</v>
      </c>
      <c r="B556" s="2">
        <v>1.516</v>
      </c>
      <c r="C556" s="2">
        <v>1.028</v>
      </c>
      <c r="D556" s="1">
        <f t="shared" si="33"/>
        <v>1.4747081712062255</v>
      </c>
      <c r="E556" s="1">
        <f t="shared" si="34"/>
        <v>4.8960087878017058</v>
      </c>
      <c r="F556" s="1">
        <f t="shared" si="36"/>
        <v>0.97386222291049584</v>
      </c>
      <c r="G556" s="1">
        <f t="shared" si="35"/>
        <v>5.0274142200212237</v>
      </c>
    </row>
    <row r="557" spans="1:7" x14ac:dyDescent="0.25">
      <c r="A557" s="2" t="s">
        <v>72</v>
      </c>
      <c r="B557" s="2">
        <v>1.552</v>
      </c>
      <c r="C557" s="2">
        <v>1.0580000000000001</v>
      </c>
      <c r="D557" s="1">
        <f t="shared" si="33"/>
        <v>1.4669187145557656</v>
      </c>
      <c r="E557" s="1">
        <f t="shared" si="34"/>
        <v>5.1585454026768982</v>
      </c>
      <c r="F557" s="1">
        <f t="shared" si="36"/>
        <v>1.0543896181080168</v>
      </c>
      <c r="G557" s="1">
        <f t="shared" si="35"/>
        <v>4.8924470746718143</v>
      </c>
    </row>
    <row r="558" spans="1:7" x14ac:dyDescent="0.25">
      <c r="A558" s="2" t="s">
        <v>72</v>
      </c>
      <c r="B558" s="2">
        <v>2.1269999999999998</v>
      </c>
      <c r="C558" s="2">
        <v>1.194</v>
      </c>
      <c r="D558" s="1">
        <f t="shared" si="33"/>
        <v>1.7814070351758793</v>
      </c>
      <c r="E558" s="1">
        <f t="shared" si="34"/>
        <v>7.9785080835774735</v>
      </c>
      <c r="F558" s="1">
        <f t="shared" si="36"/>
        <v>1.9359472883107087</v>
      </c>
      <c r="G558" s="1">
        <f t="shared" si="35"/>
        <v>4.1212424179893103</v>
      </c>
    </row>
    <row r="559" spans="1:7" x14ac:dyDescent="0.25">
      <c r="A559" s="2" t="s">
        <v>72</v>
      </c>
      <c r="B559" s="2">
        <v>1.742</v>
      </c>
      <c r="C559" s="2">
        <v>0.88800000000000001</v>
      </c>
      <c r="D559" s="1">
        <f t="shared" si="33"/>
        <v>1.9617117117117118</v>
      </c>
      <c r="E559" s="1">
        <f t="shared" si="34"/>
        <v>4.8597171094674367</v>
      </c>
      <c r="F559" s="1">
        <f t="shared" si="36"/>
        <v>0.89553817953177994</v>
      </c>
      <c r="G559" s="1">
        <f t="shared" si="35"/>
        <v>5.4265884141402818</v>
      </c>
    </row>
    <row r="560" spans="1:7" x14ac:dyDescent="0.25">
      <c r="A560" s="2" t="s">
        <v>72</v>
      </c>
      <c r="B560" s="2">
        <v>2.3079999999999998</v>
      </c>
      <c r="C560" s="2">
        <f>(1.103+1.26)/2</f>
        <v>1.1815</v>
      </c>
      <c r="D560" s="1">
        <f t="shared" si="33"/>
        <v>1.953449005501481</v>
      </c>
      <c r="E560" s="1">
        <f t="shared" si="34"/>
        <v>8.5668152902593135</v>
      </c>
      <c r="F560" s="1">
        <f t="shared" si="36"/>
        <v>2.0986358259061637</v>
      </c>
      <c r="G560" s="1">
        <f t="shared" si="35"/>
        <v>4.0820876040083203</v>
      </c>
    </row>
    <row r="561" spans="1:7" x14ac:dyDescent="0.25">
      <c r="A561" s="2" t="s">
        <v>72</v>
      </c>
      <c r="B561" s="2">
        <v>2.2440000000000002</v>
      </c>
      <c r="C561" s="2">
        <v>1.2130000000000001</v>
      </c>
      <c r="D561" s="1">
        <f t="shared" si="33"/>
        <v>1.8499587798845838</v>
      </c>
      <c r="E561" s="1">
        <f t="shared" si="34"/>
        <v>8.5513272384771177</v>
      </c>
      <c r="F561" s="1">
        <f t="shared" si="36"/>
        <v>2.1259381354116633</v>
      </c>
      <c r="G561" s="1">
        <f t="shared" si="35"/>
        <v>4.0223782131935142</v>
      </c>
    </row>
    <row r="562" spans="1:7" x14ac:dyDescent="0.25">
      <c r="A562" s="2" t="s">
        <v>72</v>
      </c>
      <c r="B562" s="2">
        <v>1.353</v>
      </c>
      <c r="C562" s="2">
        <v>1.2849999999999999</v>
      </c>
      <c r="D562" s="1">
        <f t="shared" si="33"/>
        <v>1.0529182879377432</v>
      </c>
      <c r="E562" s="1">
        <f t="shared" si="34"/>
        <v>5.4619886954944814</v>
      </c>
      <c r="F562" s="1">
        <f t="shared" si="36"/>
        <v>1.1991716114851363</v>
      </c>
      <c r="G562" s="1">
        <f t="shared" si="35"/>
        <v>4.5548015339772601</v>
      </c>
    </row>
    <row r="563" spans="1:7" x14ac:dyDescent="0.25">
      <c r="A563" s="2" t="s">
        <v>72</v>
      </c>
      <c r="B563" s="2">
        <v>1.5429999999999999</v>
      </c>
      <c r="C563" s="2">
        <v>1.2669999999999999</v>
      </c>
      <c r="D563" s="1">
        <f t="shared" si="33"/>
        <v>1.2178374112075769</v>
      </c>
      <c r="E563" s="1">
        <f t="shared" si="34"/>
        <v>6.1417539475076266</v>
      </c>
      <c r="F563" s="1">
        <f t="shared" si="36"/>
        <v>1.4129264835556625</v>
      </c>
      <c r="G563" s="1">
        <f t="shared" si="35"/>
        <v>4.3468319257855219</v>
      </c>
    </row>
    <row r="564" spans="1:7" x14ac:dyDescent="0.25">
      <c r="A564" s="2" t="s">
        <v>72</v>
      </c>
      <c r="B564" s="2">
        <v>1.8109999999999999</v>
      </c>
      <c r="C564" s="2">
        <v>1.18</v>
      </c>
      <c r="D564" s="1">
        <f t="shared" si="33"/>
        <v>1.5347457627118644</v>
      </c>
      <c r="E564" s="1">
        <f t="shared" si="34"/>
        <v>6.7135206688683153</v>
      </c>
      <c r="F564" s="1">
        <f t="shared" si="36"/>
        <v>1.550343825581741</v>
      </c>
      <c r="G564" s="1">
        <f t="shared" si="35"/>
        <v>4.3303430878303253</v>
      </c>
    </row>
    <row r="565" spans="1:7" x14ac:dyDescent="0.25">
      <c r="A565" s="2" t="s">
        <v>72</v>
      </c>
      <c r="B565" s="2">
        <v>1.641</v>
      </c>
      <c r="C565" s="2">
        <v>1.2030000000000001</v>
      </c>
      <c r="D565" s="1">
        <f t="shared" si="33"/>
        <v>1.3640897755610972</v>
      </c>
      <c r="E565" s="1">
        <f t="shared" si="34"/>
        <v>6.201890314082644</v>
      </c>
      <c r="F565" s="1">
        <f t="shared" si="36"/>
        <v>1.4094277604087997</v>
      </c>
      <c r="G565" s="1">
        <f t="shared" si="35"/>
        <v>4.4002895985841848</v>
      </c>
    </row>
    <row r="566" spans="1:7" x14ac:dyDescent="0.25">
      <c r="A566" s="2" t="s">
        <v>72</v>
      </c>
      <c r="B566" s="2">
        <v>1.4970000000000001</v>
      </c>
      <c r="C566" s="2">
        <v>0.88800000000000001</v>
      </c>
      <c r="D566" s="1">
        <f t="shared" si="33"/>
        <v>1.685810810810811</v>
      </c>
      <c r="E566" s="1">
        <f t="shared" si="34"/>
        <v>4.176232211752442</v>
      </c>
      <c r="F566" s="1">
        <f t="shared" si="36"/>
        <v>0.74380453223905096</v>
      </c>
      <c r="G566" s="1">
        <f t="shared" si="35"/>
        <v>5.6146904606521604</v>
      </c>
    </row>
    <row r="567" spans="1:7" x14ac:dyDescent="0.25">
      <c r="A567" s="2" t="s">
        <v>72</v>
      </c>
      <c r="B567" s="2">
        <v>1.972</v>
      </c>
      <c r="C567" s="2">
        <v>1.1579999999999999</v>
      </c>
      <c r="D567" s="1">
        <f t="shared" si="33"/>
        <v>1.7029360967184803</v>
      </c>
      <c r="E567" s="1">
        <f t="shared" si="34"/>
        <v>7.174065585513965</v>
      </c>
      <c r="F567" s="1">
        <f t="shared" si="36"/>
        <v>1.6703603911724039</v>
      </c>
      <c r="G567" s="1">
        <f t="shared" si="35"/>
        <v>4.294920798785574</v>
      </c>
    </row>
    <row r="568" spans="1:7" x14ac:dyDescent="0.25">
      <c r="A568" s="2" t="s">
        <v>72</v>
      </c>
      <c r="B568" s="2">
        <v>1.304</v>
      </c>
      <c r="C568" s="2">
        <v>1.286</v>
      </c>
      <c r="D568" s="1">
        <f t="shared" si="33"/>
        <v>1.0139968895800933</v>
      </c>
      <c r="E568" s="1">
        <f t="shared" si="34"/>
        <v>5.2682749508814819</v>
      </c>
      <c r="F568" s="1">
        <f t="shared" si="36"/>
        <v>1.1369602611851353</v>
      </c>
      <c r="G568" s="1">
        <f t="shared" si="35"/>
        <v>4.6336491526889256</v>
      </c>
    </row>
    <row r="569" spans="1:7" x14ac:dyDescent="0.25">
      <c r="A569" s="2" t="s">
        <v>72</v>
      </c>
      <c r="B569" s="2">
        <v>1.2450000000000001</v>
      </c>
      <c r="C569" s="2">
        <v>1.0980000000000001</v>
      </c>
      <c r="D569" s="1">
        <f t="shared" si="33"/>
        <v>1.1338797814207651</v>
      </c>
      <c r="E569" s="1">
        <f t="shared" si="34"/>
        <v>4.2945885733837832</v>
      </c>
      <c r="F569" s="1">
        <f t="shared" si="36"/>
        <v>0.83230678813107872</v>
      </c>
      <c r="G569" s="1">
        <f t="shared" si="35"/>
        <v>5.1598624865563814</v>
      </c>
    </row>
    <row r="570" spans="1:7" x14ac:dyDescent="0.25">
      <c r="A570" s="2" t="s">
        <v>72</v>
      </c>
      <c r="B570" s="2">
        <v>1.51</v>
      </c>
      <c r="C570" s="2">
        <v>1.212</v>
      </c>
      <c r="D570" s="1">
        <f t="shared" si="33"/>
        <v>1.245874587458746</v>
      </c>
      <c r="E570" s="1">
        <f t="shared" si="34"/>
        <v>5.7494915471877519</v>
      </c>
      <c r="F570" s="1">
        <f t="shared" si="36"/>
        <v>1.2759987472254735</v>
      </c>
      <c r="G570" s="1">
        <f t="shared" si="35"/>
        <v>4.5058755423462786</v>
      </c>
    </row>
    <row r="571" spans="1:7" x14ac:dyDescent="0.25">
      <c r="A571" s="2" t="s">
        <v>72</v>
      </c>
      <c r="B571" s="2">
        <v>1.4770000000000001</v>
      </c>
      <c r="C571" s="2">
        <v>1.1120000000000001</v>
      </c>
      <c r="D571" s="1">
        <f t="shared" si="33"/>
        <v>1.3282374100719425</v>
      </c>
      <c r="E571" s="1">
        <f t="shared" si="34"/>
        <v>5.1598271724795639</v>
      </c>
      <c r="F571" s="1">
        <f t="shared" si="36"/>
        <v>1.0744481279976954</v>
      </c>
      <c r="G571" s="1">
        <f t="shared" si="35"/>
        <v>4.8023045859787015</v>
      </c>
    </row>
    <row r="572" spans="1:7" x14ac:dyDescent="0.25">
      <c r="A572" s="2" t="s">
        <v>72</v>
      </c>
      <c r="B572" s="2">
        <v>1.2390000000000001</v>
      </c>
      <c r="C572" s="2">
        <v>0.76800000000000002</v>
      </c>
      <c r="D572" s="1">
        <f t="shared" si="33"/>
        <v>1.61328125</v>
      </c>
      <c r="E572" s="1">
        <f t="shared" si="34"/>
        <v>2.9893887727086748</v>
      </c>
      <c r="F572" s="1">
        <f t="shared" si="36"/>
        <v>0.45537149266016502</v>
      </c>
      <c r="G572" s="1">
        <f t="shared" si="35"/>
        <v>6.5647253306205489</v>
      </c>
    </row>
    <row r="573" spans="1:7" x14ac:dyDescent="0.25">
      <c r="A573" s="2" t="s">
        <v>72</v>
      </c>
      <c r="B573" s="2">
        <v>3.1480000000000001</v>
      </c>
      <c r="C573" s="2">
        <v>1.274</v>
      </c>
      <c r="D573" s="1">
        <f t="shared" si="33"/>
        <v>2.4709576138147566</v>
      </c>
      <c r="E573" s="1">
        <f t="shared" si="34"/>
        <v>12.599520700039852</v>
      </c>
      <c r="F573" s="1">
        <f t="shared" si="36"/>
        <v>3.4715988767476915</v>
      </c>
      <c r="G573" s="1">
        <f t="shared" si="35"/>
        <v>3.6293135086630457</v>
      </c>
    </row>
    <row r="574" spans="1:7" x14ac:dyDescent="0.25">
      <c r="A574" s="2" t="s">
        <v>72</v>
      </c>
      <c r="B574" s="2">
        <v>2.105</v>
      </c>
      <c r="C574" s="2">
        <v>1.2450000000000001</v>
      </c>
      <c r="D574" s="1">
        <f t="shared" si="33"/>
        <v>1.6907630522088353</v>
      </c>
      <c r="E574" s="1">
        <f t="shared" si="34"/>
        <v>8.2332504070791117</v>
      </c>
      <c r="F574" s="1">
        <f t="shared" si="36"/>
        <v>2.0573836720920191</v>
      </c>
      <c r="G574" s="1">
        <f t="shared" si="35"/>
        <v>4.0018060407309726</v>
      </c>
    </row>
    <row r="575" spans="1:7" x14ac:dyDescent="0.25">
      <c r="A575" s="2" t="s">
        <v>72</v>
      </c>
      <c r="B575" s="2">
        <v>1.538</v>
      </c>
      <c r="C575" s="2">
        <v>0.90700000000000003</v>
      </c>
      <c r="D575" s="1">
        <f t="shared" si="33"/>
        <v>1.6957001102535831</v>
      </c>
      <c r="E575" s="1">
        <f t="shared" si="34"/>
        <v>4.3824149376075399</v>
      </c>
      <c r="F575" s="1">
        <f t="shared" si="36"/>
        <v>0.7983728999542703</v>
      </c>
      <c r="G575" s="1">
        <f t="shared" si="35"/>
        <v>5.4891829843655247</v>
      </c>
    </row>
    <row r="576" spans="1:7" x14ac:dyDescent="0.25">
      <c r="A576" s="2" t="s">
        <v>72</v>
      </c>
      <c r="B576" s="2">
        <v>1.232</v>
      </c>
      <c r="C576" s="2">
        <v>1.143</v>
      </c>
      <c r="D576" s="1">
        <f t="shared" si="33"/>
        <v>1.0778652668416449</v>
      </c>
      <c r="E576" s="1">
        <f t="shared" si="34"/>
        <v>4.4239153765614603</v>
      </c>
      <c r="F576" s="1">
        <f t="shared" si="36"/>
        <v>0.87319633104174033</v>
      </c>
      <c r="G576" s="1">
        <f t="shared" si="35"/>
        <v>5.0663467301604932</v>
      </c>
    </row>
    <row r="577" spans="1:7" x14ac:dyDescent="0.25">
      <c r="A577" s="2" t="s">
        <v>72</v>
      </c>
      <c r="B577" s="2">
        <v>1.849</v>
      </c>
      <c r="C577" s="2">
        <v>1.238</v>
      </c>
      <c r="D577" s="1">
        <f t="shared" si="33"/>
        <v>1.4935379644588045</v>
      </c>
      <c r="E577" s="1">
        <f t="shared" si="34"/>
        <v>7.1913003628115586</v>
      </c>
      <c r="F577" s="1">
        <f t="shared" si="36"/>
        <v>1.7289658292785963</v>
      </c>
      <c r="G577" s="1">
        <f t="shared" si="35"/>
        <v>4.1593073969611636</v>
      </c>
    </row>
    <row r="578" spans="1:7" x14ac:dyDescent="0.25">
      <c r="A578" s="2" t="s">
        <v>72</v>
      </c>
      <c r="B578" s="2">
        <v>1.851</v>
      </c>
      <c r="C578" s="2">
        <v>0.86299999999999999</v>
      </c>
      <c r="D578" s="1">
        <f t="shared" ref="D578:D602" si="37">B578/C578</f>
        <v>2.144843568945539</v>
      </c>
      <c r="E578" s="1">
        <f t="shared" ref="E578:E602" si="38">((4*PI()*(C578/2)^2)+((PI()*C578)*(B578-C578)))</f>
        <v>5.018420945548832</v>
      </c>
      <c r="F578" s="1">
        <f t="shared" si="36"/>
        <v>0.91445652010087031</v>
      </c>
      <c r="G578" s="1">
        <f t="shared" si="35"/>
        <v>5.4878726710760057</v>
      </c>
    </row>
    <row r="579" spans="1:7" x14ac:dyDescent="0.25">
      <c r="A579" s="2" t="s">
        <v>72</v>
      </c>
      <c r="B579" s="2">
        <v>1.6</v>
      </c>
      <c r="C579" s="2">
        <v>1.2490000000000001</v>
      </c>
      <c r="D579" s="1">
        <f t="shared" si="37"/>
        <v>1.2810248198558847</v>
      </c>
      <c r="E579" s="1">
        <f t="shared" si="38"/>
        <v>6.2781587589338432</v>
      </c>
      <c r="F579" s="1">
        <f t="shared" si="36"/>
        <v>1.4502543463262825</v>
      </c>
      <c r="G579" s="1">
        <f t="shared" si="35"/>
        <v>4.3290053050607202</v>
      </c>
    </row>
    <row r="580" spans="1:7" x14ac:dyDescent="0.25">
      <c r="A580" s="2" t="s">
        <v>72</v>
      </c>
      <c r="B580" s="2">
        <v>1.268</v>
      </c>
      <c r="C580" s="2">
        <v>1.0429999999999999</v>
      </c>
      <c r="D580" s="1">
        <f t="shared" si="37"/>
        <v>1.2157238734419944</v>
      </c>
      <c r="E580" s="1">
        <f t="shared" si="38"/>
        <v>4.1548316825961873</v>
      </c>
      <c r="F580" s="1">
        <f t="shared" si="36"/>
        <v>0.78632783632366832</v>
      </c>
      <c r="G580" s="1">
        <f t="shared" si="35"/>
        <v>5.2838415361477491</v>
      </c>
    </row>
    <row r="581" spans="1:7" x14ac:dyDescent="0.25">
      <c r="A581" s="2" t="s">
        <v>72</v>
      </c>
      <c r="B581" s="2">
        <v>1.9870000000000001</v>
      </c>
      <c r="C581" s="2">
        <v>1.1599999999999999</v>
      </c>
      <c r="D581" s="1">
        <f t="shared" si="37"/>
        <v>1.7129310344827589</v>
      </c>
      <c r="E581" s="1">
        <f t="shared" si="38"/>
        <v>7.241119739112186</v>
      </c>
      <c r="F581" s="1">
        <f t="shared" si="36"/>
        <v>1.6912831071243928</v>
      </c>
      <c r="G581" s="1">
        <f t="shared" ref="G581:G602" si="39">E581/F581</f>
        <v>4.281435620452636</v>
      </c>
    </row>
    <row r="582" spans="1:7" x14ac:dyDescent="0.25">
      <c r="A582" s="2" t="s">
        <v>72</v>
      </c>
      <c r="B582" s="2">
        <v>1.131</v>
      </c>
      <c r="C582" s="2">
        <v>1.0609999999999999</v>
      </c>
      <c r="D582" s="1">
        <f t="shared" si="37"/>
        <v>1.0659754948162112</v>
      </c>
      <c r="E582" s="1">
        <f t="shared" si="38"/>
        <v>3.7698829099738695</v>
      </c>
      <c r="F582" s="1">
        <f t="shared" ref="F582:F602" si="40">(((4/3)*PI()*(C582/2)^3)+(PI()*((C582/2)^2)*(B582-C582)))</f>
        <v>0.68727087605133108</v>
      </c>
      <c r="G582" s="1">
        <f t="shared" si="39"/>
        <v>5.4852941414213277</v>
      </c>
    </row>
    <row r="583" spans="1:7" x14ac:dyDescent="0.25">
      <c r="A583" s="2" t="s">
        <v>72</v>
      </c>
      <c r="B583" s="2">
        <v>2.2080000000000002</v>
      </c>
      <c r="C583" s="2">
        <v>1.169</v>
      </c>
      <c r="D583" s="1">
        <f t="shared" si="37"/>
        <v>1.8887938408896494</v>
      </c>
      <c r="E583" s="1">
        <f t="shared" si="38"/>
        <v>8.1089281609986035</v>
      </c>
      <c r="F583" s="1">
        <f t="shared" si="40"/>
        <v>1.9516071650525055</v>
      </c>
      <c r="G583" s="1">
        <f t="shared" si="39"/>
        <v>4.1550001999405666</v>
      </c>
    </row>
    <row r="584" spans="1:7" x14ac:dyDescent="0.25">
      <c r="A584" s="2" t="s">
        <v>72</v>
      </c>
      <c r="B584" s="2">
        <v>1.353</v>
      </c>
      <c r="C584" s="2">
        <v>1.157</v>
      </c>
      <c r="D584" s="1">
        <f t="shared" si="37"/>
        <v>1.1694036300777872</v>
      </c>
      <c r="E584" s="1">
        <f t="shared" si="38"/>
        <v>4.9179151133751873</v>
      </c>
      <c r="F584" s="1">
        <f t="shared" si="40"/>
        <v>1.017027632143392</v>
      </c>
      <c r="G584" s="1">
        <f t="shared" si="39"/>
        <v>4.8355766922582539</v>
      </c>
    </row>
    <row r="585" spans="1:7" x14ac:dyDescent="0.25">
      <c r="A585" s="2" t="s">
        <v>72</v>
      </c>
      <c r="B585" s="2">
        <v>1.268</v>
      </c>
      <c r="C585" s="2">
        <v>0.96699999999999997</v>
      </c>
      <c r="D585" s="1">
        <f t="shared" si="37"/>
        <v>1.311271975180972</v>
      </c>
      <c r="E585" s="1">
        <f t="shared" si="38"/>
        <v>3.8520826817550464</v>
      </c>
      <c r="F585" s="1">
        <f t="shared" si="40"/>
        <v>0.69451384959190832</v>
      </c>
      <c r="G585" s="1">
        <f t="shared" si="39"/>
        <v>5.5464447311144403</v>
      </c>
    </row>
    <row r="586" spans="1:7" x14ac:dyDescent="0.25">
      <c r="A586" s="2" t="s">
        <v>72</v>
      </c>
      <c r="B586" s="2">
        <v>1.8260000000000001</v>
      </c>
      <c r="C586" s="2">
        <v>1.151</v>
      </c>
      <c r="D586" s="1">
        <f t="shared" si="37"/>
        <v>1.5864465682015638</v>
      </c>
      <c r="E586" s="1">
        <f t="shared" si="38"/>
        <v>6.6027669614586619</v>
      </c>
      <c r="F586" s="1">
        <f t="shared" si="40"/>
        <v>1.5007424566999181</v>
      </c>
      <c r="G586" s="1">
        <f t="shared" si="39"/>
        <v>4.3996669328446423</v>
      </c>
    </row>
    <row r="587" spans="1:7" x14ac:dyDescent="0.25">
      <c r="A587" s="2" t="s">
        <v>72</v>
      </c>
      <c r="B587" s="2">
        <v>1.9419999999999999</v>
      </c>
      <c r="C587" s="2">
        <v>1.0669999999999999</v>
      </c>
      <c r="D587" s="1">
        <f t="shared" si="37"/>
        <v>1.8200562324273666</v>
      </c>
      <c r="E587" s="1">
        <f t="shared" si="38"/>
        <v>6.5097381198005602</v>
      </c>
      <c r="F587" s="1">
        <f t="shared" si="40"/>
        <v>1.4184471867852571</v>
      </c>
      <c r="G587" s="1">
        <f t="shared" si="39"/>
        <v>4.5893412038513128</v>
      </c>
    </row>
    <row r="588" spans="1:7" x14ac:dyDescent="0.25">
      <c r="A588" s="2" t="s">
        <v>72</v>
      </c>
      <c r="B588" s="2">
        <v>1.6930000000000001</v>
      </c>
      <c r="C588" s="2">
        <v>1.226</v>
      </c>
      <c r="D588" s="1">
        <f t="shared" si="37"/>
        <v>1.3809135399673735</v>
      </c>
      <c r="E588" s="1">
        <f t="shared" si="38"/>
        <v>6.520746260458739</v>
      </c>
      <c r="F588" s="1">
        <f t="shared" si="40"/>
        <v>1.5161723630998849</v>
      </c>
      <c r="G588" s="1">
        <f t="shared" si="39"/>
        <v>4.3007948299009815</v>
      </c>
    </row>
    <row r="589" spans="1:7" x14ac:dyDescent="0.25">
      <c r="A589" s="2" t="s">
        <v>72</v>
      </c>
      <c r="B589" s="2">
        <v>2.2480000000000002</v>
      </c>
      <c r="C589" s="2">
        <v>1.1819999999999999</v>
      </c>
      <c r="D589" s="1">
        <f t="shared" si="37"/>
        <v>1.9018612521150595</v>
      </c>
      <c r="E589" s="1">
        <f t="shared" si="38"/>
        <v>8.3476389371889681</v>
      </c>
      <c r="F589" s="1">
        <f t="shared" si="40"/>
        <v>2.0343916482257725</v>
      </c>
      <c r="G589" s="1">
        <f t="shared" si="39"/>
        <v>4.1032605223625875</v>
      </c>
    </row>
    <row r="590" spans="1:7" x14ac:dyDescent="0.25">
      <c r="A590" s="2" t="s">
        <v>72</v>
      </c>
      <c r="B590" s="2">
        <v>1.6080000000000001</v>
      </c>
      <c r="C590" s="2">
        <v>1.077</v>
      </c>
      <c r="D590" s="1">
        <f t="shared" si="37"/>
        <v>1.4930362116991645</v>
      </c>
      <c r="E590" s="1">
        <f t="shared" si="38"/>
        <v>5.4406604229692617</v>
      </c>
      <c r="F590" s="1">
        <f t="shared" si="40"/>
        <v>1.1378466267330272</v>
      </c>
      <c r="G590" s="1">
        <f t="shared" si="39"/>
        <v>4.7815411103255867</v>
      </c>
    </row>
    <row r="591" spans="1:7" x14ac:dyDescent="0.25">
      <c r="A591" s="2" t="s">
        <v>72</v>
      </c>
      <c r="B591" s="2">
        <v>1.8879999999999999</v>
      </c>
      <c r="C591" s="2">
        <v>1.2130000000000001</v>
      </c>
      <c r="D591" s="1">
        <f t="shared" si="37"/>
        <v>1.5564715581203625</v>
      </c>
      <c r="E591" s="1">
        <f t="shared" si="38"/>
        <v>7.1946995660627433</v>
      </c>
      <c r="F591" s="1">
        <f t="shared" si="40"/>
        <v>1.7145407937520045</v>
      </c>
      <c r="G591" s="1">
        <f t="shared" si="39"/>
        <v>4.1962836884844643</v>
      </c>
    </row>
    <row r="592" spans="1:7" x14ac:dyDescent="0.25">
      <c r="A592" s="2" t="s">
        <v>72</v>
      </c>
      <c r="B592" s="2">
        <v>1.2609999999999999</v>
      </c>
      <c r="C592" s="2">
        <f>(1.26+0.802)/2</f>
        <v>1.0310000000000001</v>
      </c>
      <c r="D592" s="1">
        <f t="shared" si="37"/>
        <v>1.2230843840931132</v>
      </c>
      <c r="E592" s="1">
        <f t="shared" si="38"/>
        <v>4.0843563345982075</v>
      </c>
      <c r="F592" s="1">
        <f t="shared" si="40"/>
        <v>0.76583354747763088</v>
      </c>
      <c r="G592" s="1">
        <f t="shared" si="39"/>
        <v>5.3332167911036921</v>
      </c>
    </row>
    <row r="593" spans="1:7" x14ac:dyDescent="0.25">
      <c r="A593" s="2" t="s">
        <v>72</v>
      </c>
      <c r="B593" s="2">
        <v>1.431</v>
      </c>
      <c r="C593" s="2">
        <v>0.997</v>
      </c>
      <c r="D593" s="1">
        <f t="shared" si="37"/>
        <v>1.4353059177532599</v>
      </c>
      <c r="E593" s="1">
        <f t="shared" si="38"/>
        <v>4.4821322300251332</v>
      </c>
      <c r="F593" s="1">
        <f t="shared" si="40"/>
        <v>0.8577212035099202</v>
      </c>
      <c r="G593" s="1">
        <f t="shared" si="39"/>
        <v>5.2256283413346836</v>
      </c>
    </row>
    <row r="594" spans="1:7" x14ac:dyDescent="0.25">
      <c r="A594" s="2" t="s">
        <v>72</v>
      </c>
      <c r="B594" s="2">
        <v>1.6930000000000001</v>
      </c>
      <c r="C594" s="2">
        <v>1.1839999999999999</v>
      </c>
      <c r="D594" s="1">
        <f t="shared" si="37"/>
        <v>1.4298986486486487</v>
      </c>
      <c r="E594" s="1">
        <f t="shared" si="38"/>
        <v>6.2973601732325832</v>
      </c>
      <c r="F594" s="1">
        <f t="shared" si="40"/>
        <v>1.4294846408590882</v>
      </c>
      <c r="G594" s="1">
        <f t="shared" si="39"/>
        <v>4.4053360163758111</v>
      </c>
    </row>
    <row r="595" spans="1:7" x14ac:dyDescent="0.25">
      <c r="A595" s="2" t="s">
        <v>72</v>
      </c>
      <c r="B595" s="2">
        <v>1.573</v>
      </c>
      <c r="C595" s="2">
        <v>1.117</v>
      </c>
      <c r="D595" s="1">
        <f t="shared" si="37"/>
        <v>1.4082363473589974</v>
      </c>
      <c r="E595" s="1">
        <f t="shared" si="38"/>
        <v>5.5199070976560636</v>
      </c>
      <c r="F595" s="1">
        <f t="shared" si="40"/>
        <v>1.176572467342166</v>
      </c>
      <c r="G595" s="1">
        <f t="shared" si="39"/>
        <v>4.6915147607740053</v>
      </c>
    </row>
    <row r="596" spans="1:7" x14ac:dyDescent="0.25">
      <c r="A596" s="2" t="s">
        <v>72</v>
      </c>
      <c r="B596" s="2">
        <v>1.6639999999999999</v>
      </c>
      <c r="C596" s="2">
        <v>1.3029999999999999</v>
      </c>
      <c r="D596" s="1">
        <f t="shared" si="37"/>
        <v>1.2770529547198772</v>
      </c>
      <c r="E596" s="1">
        <f t="shared" si="38"/>
        <v>6.8115760587721592</v>
      </c>
      <c r="F596" s="1">
        <f t="shared" si="40"/>
        <v>1.6397064812347795</v>
      </c>
      <c r="G596" s="1">
        <f t="shared" si="39"/>
        <v>4.1541435230790258</v>
      </c>
    </row>
    <row r="597" spans="1:7" x14ac:dyDescent="0.25">
      <c r="A597" s="2" t="s">
        <v>72</v>
      </c>
      <c r="B597" s="2">
        <v>1.657</v>
      </c>
      <c r="C597" s="2">
        <v>1.1339999999999999</v>
      </c>
      <c r="D597" s="1">
        <f t="shared" si="37"/>
        <v>1.461199294532628</v>
      </c>
      <c r="E597" s="1">
        <f t="shared" si="38"/>
        <v>5.9031719766160577</v>
      </c>
      <c r="F597" s="1">
        <f t="shared" si="40"/>
        <v>1.2917739877000991</v>
      </c>
      <c r="G597" s="1">
        <f t="shared" si="39"/>
        <v>4.5698179657001656</v>
      </c>
    </row>
    <row r="598" spans="1:7" x14ac:dyDescent="0.25">
      <c r="A598" s="2" t="s">
        <v>72</v>
      </c>
      <c r="B598" s="2">
        <v>1.591</v>
      </c>
      <c r="C598" s="2">
        <f>(1.349+0.824)/2</f>
        <v>1.0865</v>
      </c>
      <c r="D598" s="1">
        <f t="shared" si="37"/>
        <v>1.4643350207086976</v>
      </c>
      <c r="E598" s="1">
        <f t="shared" si="38"/>
        <v>5.4306246052373686</v>
      </c>
      <c r="F598" s="1">
        <f t="shared" si="40"/>
        <v>1.1393110936638913</v>
      </c>
      <c r="G598" s="1">
        <f t="shared" si="39"/>
        <v>4.766586260275159</v>
      </c>
    </row>
    <row r="599" spans="1:7" x14ac:dyDescent="0.25">
      <c r="A599" s="2" t="s">
        <v>72</v>
      </c>
      <c r="B599" s="2">
        <v>1.538</v>
      </c>
      <c r="C599" s="2">
        <v>1.284</v>
      </c>
      <c r="D599" s="1">
        <f t="shared" si="37"/>
        <v>1.1978193146417446</v>
      </c>
      <c r="E599" s="1">
        <f t="shared" si="38"/>
        <v>6.2039920395678951</v>
      </c>
      <c r="F599" s="1">
        <f t="shared" si="40"/>
        <v>1.4372850478663435</v>
      </c>
      <c r="G599" s="1">
        <f t="shared" si="39"/>
        <v>4.3164659987089902</v>
      </c>
    </row>
    <row r="600" spans="1:7" x14ac:dyDescent="0.25">
      <c r="A600" s="2" t="s">
        <v>72</v>
      </c>
      <c r="B600" s="2">
        <v>2.0880000000000001</v>
      </c>
      <c r="C600" s="2">
        <v>1.1499999999999999</v>
      </c>
      <c r="D600" s="1">
        <f t="shared" si="37"/>
        <v>1.8156521739130438</v>
      </c>
      <c r="E600" s="1">
        <f t="shared" si="38"/>
        <v>7.5435922797998103</v>
      </c>
      <c r="F600" s="1">
        <f t="shared" si="40"/>
        <v>1.770618636523414</v>
      </c>
      <c r="G600" s="1">
        <f t="shared" si="39"/>
        <v>4.2604274710513339</v>
      </c>
    </row>
    <row r="601" spans="1:7" x14ac:dyDescent="0.25">
      <c r="A601" s="2" t="s">
        <v>72</v>
      </c>
      <c r="B601" s="2">
        <v>1.26</v>
      </c>
      <c r="C601" s="2">
        <v>1.113</v>
      </c>
      <c r="D601" s="1">
        <f t="shared" si="37"/>
        <v>1.1320754716981132</v>
      </c>
      <c r="E601" s="1">
        <f t="shared" si="38"/>
        <v>4.4057067055412542</v>
      </c>
      <c r="F601" s="1">
        <f t="shared" si="40"/>
        <v>0.86493201185411372</v>
      </c>
      <c r="G601" s="1">
        <f t="shared" si="39"/>
        <v>5.0937029097777868</v>
      </c>
    </row>
    <row r="602" spans="1:7" x14ac:dyDescent="0.25">
      <c r="A602" s="2" t="s">
        <v>72</v>
      </c>
      <c r="B602" s="2">
        <v>1.546</v>
      </c>
      <c r="C602" s="2">
        <v>1.0429999999999999</v>
      </c>
      <c r="D602" s="1">
        <f t="shared" si="37"/>
        <v>1.482262703739214</v>
      </c>
      <c r="E602" s="1">
        <f t="shared" si="38"/>
        <v>5.065749038875162</v>
      </c>
      <c r="F602" s="1">
        <f t="shared" si="40"/>
        <v>1.0238495369734111</v>
      </c>
      <c r="G602" s="1">
        <f t="shared" si="39"/>
        <v>4.9477475507289475</v>
      </c>
    </row>
    <row r="603" spans="1:7" x14ac:dyDescent="0.25">
      <c r="A603" s="2" t="s">
        <v>73</v>
      </c>
      <c r="B603" s="2">
        <v>1.887</v>
      </c>
      <c r="C603" s="2">
        <v>1.097</v>
      </c>
      <c r="D603" s="1">
        <f t="shared" ref="D603:D632" si="41">B603/C603</f>
        <v>1.7201458523245214</v>
      </c>
      <c r="E603" s="1">
        <f t="shared" ref="E603:E632" si="42">((4*PI()*(C603/2)^2)+((PI()*C603)*(B603-C603)))</f>
        <v>6.5032193150443618</v>
      </c>
      <c r="F603" s="1">
        <f t="shared" ref="F603:F646" si="43">(((4/3)*PI()*(C603/2)^3)+(PI()*((C603/2)^2)*(B603-C603)))</f>
        <v>1.4378961389501468</v>
      </c>
      <c r="G603" s="1">
        <f t="shared" ref="G603:G645" si="44">E603/F603</f>
        <v>4.5227323023431767</v>
      </c>
    </row>
    <row r="604" spans="1:7" x14ac:dyDescent="0.25">
      <c r="A604" s="2" t="s">
        <v>73</v>
      </c>
      <c r="B604" s="2">
        <v>1.679</v>
      </c>
      <c r="C604" s="2">
        <v>1.2230000000000001</v>
      </c>
      <c r="D604" s="1">
        <f t="shared" si="41"/>
        <v>1.3728536385936221</v>
      </c>
      <c r="E604" s="1">
        <f t="shared" si="42"/>
        <v>6.4509997619563926</v>
      </c>
      <c r="F604" s="1">
        <f t="shared" si="43"/>
        <v>1.4934896918622373</v>
      </c>
      <c r="G604" s="1">
        <f t="shared" si="44"/>
        <v>4.3194136505305361</v>
      </c>
    </row>
    <row r="605" spans="1:7" x14ac:dyDescent="0.25">
      <c r="A605" s="2" t="s">
        <v>73</v>
      </c>
      <c r="B605" s="2">
        <v>1.5620000000000001</v>
      </c>
      <c r="C605" s="2">
        <v>1.0249999999999999</v>
      </c>
      <c r="D605" s="1">
        <f t="shared" si="41"/>
        <v>1.5239024390243905</v>
      </c>
      <c r="E605" s="1">
        <f t="shared" si="42"/>
        <v>5.0298469180299383</v>
      </c>
      <c r="F605" s="1">
        <f t="shared" si="43"/>
        <v>1.0069689663935284</v>
      </c>
      <c r="G605" s="1">
        <f t="shared" si="44"/>
        <v>4.9950366753052942</v>
      </c>
    </row>
    <row r="606" spans="1:7" x14ac:dyDescent="0.25">
      <c r="A606" s="2" t="s">
        <v>73</v>
      </c>
      <c r="B606" s="2">
        <f>1.569+1.287</f>
        <v>2.8559999999999999</v>
      </c>
      <c r="C606" s="2">
        <v>0.97899999999999998</v>
      </c>
      <c r="D606" s="1">
        <f t="shared" si="41"/>
        <v>2.9172625127681306</v>
      </c>
      <c r="E606" s="1">
        <f t="shared" si="42"/>
        <v>8.7839684576607482</v>
      </c>
      <c r="F606" s="1">
        <f t="shared" si="43"/>
        <v>1.9042263175787368</v>
      </c>
      <c r="G606" s="1">
        <f t="shared" si="44"/>
        <v>4.6128805051018018</v>
      </c>
    </row>
    <row r="607" spans="1:7" x14ac:dyDescent="0.25">
      <c r="A607" s="2" t="s">
        <v>73</v>
      </c>
      <c r="B607" s="2">
        <v>2.2559999999999998</v>
      </c>
      <c r="C607" s="2">
        <v>0.99299999999999999</v>
      </c>
      <c r="D607" s="1">
        <f t="shared" si="41"/>
        <v>2.2719033232628396</v>
      </c>
      <c r="E607" s="1">
        <f t="shared" si="42"/>
        <v>7.0378209953130835</v>
      </c>
      <c r="F607" s="1">
        <f t="shared" si="43"/>
        <v>1.4907990667182891</v>
      </c>
      <c r="G607" s="1">
        <f t="shared" si="44"/>
        <v>4.720838074312395</v>
      </c>
    </row>
    <row r="608" spans="1:7" x14ac:dyDescent="0.25">
      <c r="A608" s="2" t="s">
        <v>73</v>
      </c>
      <c r="B608" s="2">
        <v>2.5939999999999999</v>
      </c>
      <c r="C608" s="2">
        <v>1.081</v>
      </c>
      <c r="D608" s="1">
        <f t="shared" si="41"/>
        <v>2.3996299722479186</v>
      </c>
      <c r="E608" s="1">
        <f t="shared" si="42"/>
        <v>8.8093839422282887</v>
      </c>
      <c r="F608" s="1">
        <f t="shared" si="43"/>
        <v>2.05002724307435</v>
      </c>
      <c r="G608" s="1">
        <f t="shared" si="44"/>
        <v>4.29720335277944</v>
      </c>
    </row>
    <row r="609" spans="1:7" x14ac:dyDescent="0.25">
      <c r="A609" s="2" t="s">
        <v>73</v>
      </c>
      <c r="B609" s="2">
        <v>1.84</v>
      </c>
      <c r="C609" s="2">
        <v>0.89200000000000002</v>
      </c>
      <c r="D609" s="1">
        <f t="shared" si="41"/>
        <v>2.0627802690582961</v>
      </c>
      <c r="E609" s="1">
        <f t="shared" si="42"/>
        <v>5.1562331904838565</v>
      </c>
      <c r="F609" s="1">
        <f t="shared" si="43"/>
        <v>0.96403252297821029</v>
      </c>
      <c r="G609" s="1">
        <f t="shared" si="44"/>
        <v>5.3486091678261785</v>
      </c>
    </row>
    <row r="610" spans="1:7" x14ac:dyDescent="0.25">
      <c r="A610" s="2" t="s">
        <v>73</v>
      </c>
      <c r="B610" s="2">
        <v>1.778</v>
      </c>
      <c r="C610" s="2">
        <v>1.0569999999999999</v>
      </c>
      <c r="D610" s="1">
        <f t="shared" si="41"/>
        <v>1.6821192052980134</v>
      </c>
      <c r="E610" s="1">
        <f t="shared" si="42"/>
        <v>5.9041395871533631</v>
      </c>
      <c r="F610" s="1">
        <f t="shared" si="43"/>
        <v>1.2510015607455691</v>
      </c>
      <c r="G610" s="1">
        <f t="shared" si="44"/>
        <v>4.7195301528118216</v>
      </c>
    </row>
    <row r="611" spans="1:7" x14ac:dyDescent="0.25">
      <c r="A611" s="2" t="s">
        <v>73</v>
      </c>
      <c r="B611" s="2">
        <v>2.0059999999999998</v>
      </c>
      <c r="C611" s="2">
        <v>1.2589999999999999</v>
      </c>
      <c r="D611" s="1">
        <f t="shared" si="41"/>
        <v>1.5933280381254964</v>
      </c>
      <c r="E611" s="1">
        <f t="shared" si="42"/>
        <v>7.9342618926443151</v>
      </c>
      <c r="F611" s="1">
        <f t="shared" si="43"/>
        <v>1.9748576273260099</v>
      </c>
      <c r="G611" s="1">
        <f t="shared" si="44"/>
        <v>4.0176374148993403</v>
      </c>
    </row>
    <row r="612" spans="1:7" x14ac:dyDescent="0.25">
      <c r="A612" s="2" t="s">
        <v>73</v>
      </c>
      <c r="B612" s="2">
        <v>2.827</v>
      </c>
      <c r="C612" s="2">
        <v>1.1200000000000001</v>
      </c>
      <c r="D612" s="1">
        <f t="shared" si="41"/>
        <v>2.5241071428571424</v>
      </c>
      <c r="E612" s="1">
        <f t="shared" si="42"/>
        <v>9.9470363235021466</v>
      </c>
      <c r="F612" s="1">
        <f t="shared" si="43"/>
        <v>2.4173608802787179</v>
      </c>
      <c r="G612" s="1">
        <f t="shared" si="44"/>
        <v>4.1148330001746656</v>
      </c>
    </row>
    <row r="613" spans="1:7" x14ac:dyDescent="0.25">
      <c r="A613" s="2" t="s">
        <v>73</v>
      </c>
      <c r="B613" s="2">
        <v>2.202</v>
      </c>
      <c r="C613" s="2">
        <v>1.1259999999999999</v>
      </c>
      <c r="D613" s="1">
        <f t="shared" si="41"/>
        <v>1.9555950266429842</v>
      </c>
      <c r="E613" s="1">
        <f t="shared" si="42"/>
        <v>7.789428188128519</v>
      </c>
      <c r="F613" s="1">
        <f t="shared" si="43"/>
        <v>1.8189718001166841</v>
      </c>
      <c r="G613" s="1">
        <f t="shared" si="44"/>
        <v>4.2823248758605494</v>
      </c>
    </row>
    <row r="614" spans="1:7" x14ac:dyDescent="0.25">
      <c r="A614" s="2" t="s">
        <v>73</v>
      </c>
      <c r="B614" s="2">
        <v>1.974</v>
      </c>
      <c r="C614" s="2">
        <v>1.3740000000000001</v>
      </c>
      <c r="D614" s="1">
        <f t="shared" si="41"/>
        <v>1.4366812227074235</v>
      </c>
      <c r="E614" s="1">
        <f t="shared" si="42"/>
        <v>8.520866356107911</v>
      </c>
      <c r="F614" s="1">
        <f t="shared" si="43"/>
        <v>2.2478252641731356</v>
      </c>
      <c r="G614" s="1">
        <f t="shared" si="44"/>
        <v>3.7907156271963687</v>
      </c>
    </row>
    <row r="615" spans="1:7" x14ac:dyDescent="0.25">
      <c r="A615" s="2" t="s">
        <v>73</v>
      </c>
      <c r="B615" s="2">
        <v>1.4870000000000001</v>
      </c>
      <c r="C615" s="2">
        <v>1.1499999999999999</v>
      </c>
      <c r="D615" s="1">
        <f t="shared" si="41"/>
        <v>1.2930434782608697</v>
      </c>
      <c r="E615" s="1">
        <f t="shared" si="42"/>
        <v>5.3722805172712249</v>
      </c>
      <c r="F615" s="1">
        <f t="shared" si="43"/>
        <v>1.1463665047964458</v>
      </c>
      <c r="G615" s="1">
        <f t="shared" si="44"/>
        <v>4.6863551009152626</v>
      </c>
    </row>
    <row r="616" spans="1:7" x14ac:dyDescent="0.25">
      <c r="A616" s="2" t="s">
        <v>73</v>
      </c>
      <c r="B616" s="2">
        <v>1.7589999999999999</v>
      </c>
      <c r="C616" s="2">
        <v>1.155</v>
      </c>
      <c r="D616" s="1">
        <f t="shared" si="41"/>
        <v>1.5229437229437228</v>
      </c>
      <c r="E616" s="1">
        <f t="shared" si="42"/>
        <v>6.3826010067024352</v>
      </c>
      <c r="F616" s="1">
        <f t="shared" si="43"/>
        <v>1.43959583848871</v>
      </c>
      <c r="G616" s="1">
        <f t="shared" si="44"/>
        <v>4.4336061803310711</v>
      </c>
    </row>
    <row r="617" spans="1:7" x14ac:dyDescent="0.25">
      <c r="A617" s="2" t="s">
        <v>73</v>
      </c>
      <c r="B617" s="2">
        <v>1.63</v>
      </c>
      <c r="C617" s="2">
        <f>(0.916+1.063)/2</f>
        <v>0.98950000000000005</v>
      </c>
      <c r="D617" s="1">
        <f t="shared" si="41"/>
        <v>1.6472966144517431</v>
      </c>
      <c r="E617" s="1">
        <f t="shared" si="42"/>
        <v>5.0670276670851733</v>
      </c>
      <c r="F617" s="1">
        <f t="shared" si="43"/>
        <v>0.99981697497972011</v>
      </c>
      <c r="G617" s="1">
        <f t="shared" si="44"/>
        <v>5.0679552296938652</v>
      </c>
    </row>
    <row r="618" spans="1:7" x14ac:dyDescent="0.25">
      <c r="A618" s="2" t="s">
        <v>73</v>
      </c>
      <c r="B618" s="2">
        <v>2.032</v>
      </c>
      <c r="C618" s="2">
        <v>1.1679999999999999</v>
      </c>
      <c r="D618" s="1">
        <f t="shared" si="41"/>
        <v>1.7397260273972603</v>
      </c>
      <c r="E618" s="1">
        <f t="shared" si="42"/>
        <v>7.4561806058063285</v>
      </c>
      <c r="F618" s="1">
        <f t="shared" si="43"/>
        <v>1.7600500235270289</v>
      </c>
      <c r="G618" s="1">
        <f t="shared" si="44"/>
        <v>4.2363458459348866</v>
      </c>
    </row>
    <row r="619" spans="1:7" x14ac:dyDescent="0.25">
      <c r="A619" s="2" t="s">
        <v>73</v>
      </c>
      <c r="B619" s="2">
        <v>1.6919999999999999</v>
      </c>
      <c r="C619" s="2">
        <v>1.214</v>
      </c>
      <c r="D619" s="1">
        <f t="shared" si="41"/>
        <v>1.3937397034596375</v>
      </c>
      <c r="E619" s="1">
        <f t="shared" si="42"/>
        <v>6.4531077706269508</v>
      </c>
      <c r="F619" s="1">
        <f t="shared" si="43"/>
        <v>1.4901097952687055</v>
      </c>
      <c r="G619" s="1">
        <f t="shared" si="44"/>
        <v>4.3306256969227483</v>
      </c>
    </row>
    <row r="620" spans="1:7" x14ac:dyDescent="0.25">
      <c r="A620" s="2" t="s">
        <v>73</v>
      </c>
      <c r="B620" s="2">
        <v>2.101</v>
      </c>
      <c r="C620" s="2">
        <v>1.0589999999999999</v>
      </c>
      <c r="D620" s="1">
        <f t="shared" si="41"/>
        <v>1.9839471199244572</v>
      </c>
      <c r="E620" s="1">
        <f t="shared" si="42"/>
        <v>6.9899148489384926</v>
      </c>
      <c r="F620" s="1">
        <f t="shared" si="43"/>
        <v>1.5396543377136136</v>
      </c>
      <c r="G620" s="1">
        <f t="shared" si="44"/>
        <v>4.5399247595525338</v>
      </c>
    </row>
    <row r="621" spans="1:7" x14ac:dyDescent="0.25">
      <c r="A621" s="2" t="s">
        <v>73</v>
      </c>
      <c r="B621" s="2">
        <v>2.3559999999999999</v>
      </c>
      <c r="C621" s="2">
        <v>1.0900000000000001</v>
      </c>
      <c r="D621" s="1">
        <f t="shared" si="41"/>
        <v>2.1614678899082564</v>
      </c>
      <c r="E621" s="1">
        <f t="shared" si="42"/>
        <v>8.0677355981247327</v>
      </c>
      <c r="F621" s="1">
        <f t="shared" si="43"/>
        <v>1.8594201511068449</v>
      </c>
      <c r="G621" s="1">
        <f t="shared" si="44"/>
        <v>4.338844877701419</v>
      </c>
    </row>
    <row r="622" spans="1:7" x14ac:dyDescent="0.25">
      <c r="A622" s="2" t="s">
        <v>73</v>
      </c>
      <c r="B622" s="2">
        <v>2.2589999999999999</v>
      </c>
      <c r="C622" s="2">
        <v>1.163</v>
      </c>
      <c r="D622" s="1">
        <f t="shared" si="41"/>
        <v>1.9423903697334479</v>
      </c>
      <c r="E622" s="1">
        <f t="shared" si="42"/>
        <v>8.2536456265862164</v>
      </c>
      <c r="F622" s="1">
        <f t="shared" si="43"/>
        <v>1.9879271467803887</v>
      </c>
      <c r="G622" s="1">
        <f t="shared" si="44"/>
        <v>4.1518853645887743</v>
      </c>
    </row>
    <row r="623" spans="1:7" x14ac:dyDescent="0.25">
      <c r="A623" s="2" t="s">
        <v>73</v>
      </c>
      <c r="B623" s="2">
        <v>1.6060000000000001</v>
      </c>
      <c r="C623" s="2">
        <v>1.22</v>
      </c>
      <c r="D623" s="1">
        <f t="shared" si="41"/>
        <v>1.3163934426229509</v>
      </c>
      <c r="E623" s="1">
        <f t="shared" si="42"/>
        <v>6.1553853180315539</v>
      </c>
      <c r="F623" s="1">
        <f t="shared" si="43"/>
        <v>1.402004627263314</v>
      </c>
      <c r="G623" s="1">
        <f t="shared" si="44"/>
        <v>4.3904172627780458</v>
      </c>
    </row>
    <row r="624" spans="1:7" x14ac:dyDescent="0.25">
      <c r="A624" s="2" t="s">
        <v>73</v>
      </c>
      <c r="B624" s="2">
        <v>2.8410000000000002</v>
      </c>
      <c r="C624" s="2">
        <v>1.0940000000000001</v>
      </c>
      <c r="D624" s="1">
        <f t="shared" si="41"/>
        <v>2.5968921389396709</v>
      </c>
      <c r="E624" s="1">
        <f t="shared" si="42"/>
        <v>9.7642396133603722</v>
      </c>
      <c r="F624" s="1">
        <f t="shared" si="43"/>
        <v>2.3277354945410567</v>
      </c>
      <c r="G624" s="1">
        <f t="shared" si="44"/>
        <v>4.1947376049637972</v>
      </c>
    </row>
    <row r="625" spans="1:7" x14ac:dyDescent="0.25">
      <c r="A625" s="2" t="s">
        <v>73</v>
      </c>
      <c r="B625" s="2">
        <v>1.23</v>
      </c>
      <c r="C625" s="2">
        <v>0.93400000000000005</v>
      </c>
      <c r="D625" s="1">
        <f t="shared" si="41"/>
        <v>1.316916488222698</v>
      </c>
      <c r="E625" s="1">
        <f t="shared" si="42"/>
        <v>3.6091244722970264</v>
      </c>
      <c r="F625" s="1">
        <f t="shared" si="43"/>
        <v>0.62942152714347321</v>
      </c>
      <c r="G625" s="1">
        <f t="shared" si="44"/>
        <v>5.7340340561220531</v>
      </c>
    </row>
    <row r="626" spans="1:7" x14ac:dyDescent="0.25">
      <c r="A626" s="2" t="s">
        <v>73</v>
      </c>
      <c r="B626" s="2">
        <v>1.6439999999999999</v>
      </c>
      <c r="C626" s="2">
        <v>1.0349999999999999</v>
      </c>
      <c r="D626" s="1">
        <f t="shared" si="41"/>
        <v>1.5884057971014494</v>
      </c>
      <c r="E626" s="1">
        <f t="shared" si="42"/>
        <v>5.3455455637891767</v>
      </c>
      <c r="F626" s="1">
        <f t="shared" si="43"/>
        <v>1.0928982537134755</v>
      </c>
      <c r="G626" s="1">
        <f t="shared" si="44"/>
        <v>4.8911648871484203</v>
      </c>
    </row>
    <row r="627" spans="1:7" x14ac:dyDescent="0.25">
      <c r="A627" s="2" t="s">
        <v>73</v>
      </c>
      <c r="B627" s="2">
        <v>1.6930000000000001</v>
      </c>
      <c r="C627" s="2">
        <v>0.83799999999999997</v>
      </c>
      <c r="D627" s="1">
        <f t="shared" si="41"/>
        <v>2.0202863961813846</v>
      </c>
      <c r="E627" s="1">
        <f t="shared" si="42"/>
        <v>4.4570843117980612</v>
      </c>
      <c r="F627" s="1">
        <f t="shared" si="43"/>
        <v>0.77969533602033947</v>
      </c>
      <c r="G627" s="1">
        <f t="shared" si="44"/>
        <v>5.7164434695063919</v>
      </c>
    </row>
    <row r="628" spans="1:7" x14ac:dyDescent="0.25">
      <c r="A628" s="2" t="s">
        <v>73</v>
      </c>
      <c r="B628" s="2">
        <v>2.2250000000000001</v>
      </c>
      <c r="C628" s="2">
        <v>1.0960000000000001</v>
      </c>
      <c r="D628" s="1">
        <f t="shared" si="41"/>
        <v>2.0301094890510947</v>
      </c>
      <c r="E628" s="1">
        <f t="shared" si="42"/>
        <v>7.6610878450440705</v>
      </c>
      <c r="F628" s="1">
        <f t="shared" si="43"/>
        <v>1.7544706052397361</v>
      </c>
      <c r="G628" s="1">
        <f t="shared" si="44"/>
        <v>4.3666094046626887</v>
      </c>
    </row>
    <row r="629" spans="1:7" x14ac:dyDescent="0.25">
      <c r="A629" s="2" t="s">
        <v>73</v>
      </c>
      <c r="B629" s="2">
        <v>2.3140000000000001</v>
      </c>
      <c r="C629" s="2">
        <v>1.0660000000000001</v>
      </c>
      <c r="D629" s="1">
        <f t="shared" si="41"/>
        <v>2.1707317073170733</v>
      </c>
      <c r="E629" s="1">
        <f t="shared" si="42"/>
        <v>7.7494419968336299</v>
      </c>
      <c r="F629" s="1">
        <f t="shared" si="43"/>
        <v>1.7480941648962272</v>
      </c>
      <c r="G629" s="1">
        <f t="shared" si="44"/>
        <v>4.4330804097693806</v>
      </c>
    </row>
    <row r="630" spans="1:7" x14ac:dyDescent="0.25">
      <c r="A630" s="2" t="s">
        <v>73</v>
      </c>
      <c r="B630" s="2">
        <v>1.3440000000000001</v>
      </c>
      <c r="C630" s="2">
        <v>1.1379999999999999</v>
      </c>
      <c r="D630" s="1">
        <f t="shared" si="41"/>
        <v>1.1810193321616873</v>
      </c>
      <c r="E630" s="1">
        <f t="shared" si="42"/>
        <v>4.804977999071288</v>
      </c>
      <c r="F630" s="1">
        <f t="shared" si="43"/>
        <v>0.98118675612335104</v>
      </c>
      <c r="G630" s="1">
        <f t="shared" si="44"/>
        <v>4.8971084954873003</v>
      </c>
    </row>
    <row r="631" spans="1:7" x14ac:dyDescent="0.25">
      <c r="A631" s="2" t="s">
        <v>73</v>
      </c>
      <c r="B631" s="2">
        <v>2.58</v>
      </c>
      <c r="C631" s="2">
        <v>1.2230000000000001</v>
      </c>
      <c r="D631" s="1">
        <f t="shared" si="41"/>
        <v>2.1095666394112835</v>
      </c>
      <c r="E631" s="1">
        <f t="shared" si="42"/>
        <v>9.9127929635780188</v>
      </c>
      <c r="F631" s="1">
        <f t="shared" si="43"/>
        <v>2.5519329632580496</v>
      </c>
      <c r="G631" s="1">
        <f t="shared" si="44"/>
        <v>3.8844252989006294</v>
      </c>
    </row>
    <row r="632" spans="1:7" x14ac:dyDescent="0.25">
      <c r="A632" s="2" t="s">
        <v>73</v>
      </c>
      <c r="B632" s="2">
        <v>1.5309999999999999</v>
      </c>
      <c r="C632" s="2">
        <v>0.93600000000000005</v>
      </c>
      <c r="D632" s="1">
        <f t="shared" si="41"/>
        <v>1.6356837606837604</v>
      </c>
      <c r="E632" s="1">
        <f t="shared" si="42"/>
        <v>4.5019525380766314</v>
      </c>
      <c r="F632" s="1">
        <f t="shared" si="43"/>
        <v>0.83877462682965809</v>
      </c>
      <c r="G632" s="1">
        <f t="shared" si="44"/>
        <v>5.3672969997826447</v>
      </c>
    </row>
    <row r="633" spans="1:7" x14ac:dyDescent="0.25">
      <c r="A633" s="2" t="s">
        <v>73</v>
      </c>
      <c r="B633" s="2">
        <v>2.597</v>
      </c>
      <c r="C633" s="2">
        <v>1.1379999999999999</v>
      </c>
      <c r="D633" s="1">
        <f t="shared" ref="D633:D696" si="45">B633/C633</f>
        <v>2.2820738137082603</v>
      </c>
      <c r="E633" s="1">
        <f t="shared" ref="E633:E696" si="46">((4*PI()*(C633/2)^2)+((PI()*C633)*(B633-C633)))</f>
        <v>9.2846189461221229</v>
      </c>
      <c r="F633" s="1">
        <f t="shared" si="43"/>
        <v>2.255644605559314</v>
      </c>
      <c r="G633" s="1">
        <f t="shared" si="44"/>
        <v>4.1161710152561426</v>
      </c>
    </row>
    <row r="634" spans="1:7" x14ac:dyDescent="0.25">
      <c r="A634" s="2" t="s">
        <v>73</v>
      </c>
      <c r="B634" s="2">
        <v>2.323</v>
      </c>
      <c r="C634" s="2">
        <v>1.139</v>
      </c>
      <c r="D634" s="1">
        <f t="shared" si="45"/>
        <v>2.0395083406496926</v>
      </c>
      <c r="E634" s="1">
        <f t="shared" si="46"/>
        <v>8.3123305773552723</v>
      </c>
      <c r="F634" s="1">
        <f t="shared" si="43"/>
        <v>1.980088628065455</v>
      </c>
      <c r="G634" s="1">
        <f t="shared" si="44"/>
        <v>4.1979588486786135</v>
      </c>
    </row>
    <row r="635" spans="1:7" x14ac:dyDescent="0.25">
      <c r="A635" s="2" t="s">
        <v>73</v>
      </c>
      <c r="B635" s="2">
        <v>2.056</v>
      </c>
      <c r="C635" s="2">
        <v>1.0780000000000001</v>
      </c>
      <c r="D635" s="1">
        <f t="shared" si="45"/>
        <v>1.9072356215213357</v>
      </c>
      <c r="E635" s="1">
        <f t="shared" si="46"/>
        <v>6.9629254264515028</v>
      </c>
      <c r="F635" s="1">
        <f t="shared" si="43"/>
        <v>1.5485453580353408</v>
      </c>
      <c r="G635" s="1">
        <f t="shared" si="44"/>
        <v>4.496429756042442</v>
      </c>
    </row>
    <row r="636" spans="1:7" x14ac:dyDescent="0.25">
      <c r="A636" s="2" t="s">
        <v>73</v>
      </c>
      <c r="B636" s="2">
        <v>2.3660000000000001</v>
      </c>
      <c r="C636" s="2">
        <v>1.2290000000000001</v>
      </c>
      <c r="D636" s="1">
        <f t="shared" si="45"/>
        <v>1.9251423921887714</v>
      </c>
      <c r="E636" s="1">
        <f t="shared" si="46"/>
        <v>9.1351671004055515</v>
      </c>
      <c r="F636" s="1">
        <f t="shared" si="43"/>
        <v>2.3207935133274282</v>
      </c>
      <c r="G636" s="1">
        <f t="shared" si="44"/>
        <v>3.9362257124323148</v>
      </c>
    </row>
    <row r="637" spans="1:7" x14ac:dyDescent="0.25">
      <c r="A637" s="2" t="s">
        <v>73</v>
      </c>
      <c r="B637" s="2">
        <v>2.4369999999999998</v>
      </c>
      <c r="C637" s="2">
        <v>1.173</v>
      </c>
      <c r="D637" s="1">
        <f t="shared" si="45"/>
        <v>2.0775788576300083</v>
      </c>
      <c r="E637" s="1">
        <f t="shared" si="46"/>
        <v>8.980559901144435</v>
      </c>
      <c r="F637" s="1">
        <f t="shared" si="43"/>
        <v>2.2110142161705784</v>
      </c>
      <c r="G637" s="1">
        <f t="shared" si="44"/>
        <v>4.06173774707724</v>
      </c>
    </row>
    <row r="638" spans="1:7" x14ac:dyDescent="0.25">
      <c r="A638" s="2" t="s">
        <v>73</v>
      </c>
      <c r="B638" s="2">
        <v>1.306</v>
      </c>
      <c r="C638" s="2">
        <v>1.2709999999999999</v>
      </c>
      <c r="D638" s="1">
        <f t="shared" si="45"/>
        <v>1.0275373721479151</v>
      </c>
      <c r="E638" s="1">
        <f t="shared" si="46"/>
        <v>5.2148113271026899</v>
      </c>
      <c r="F638" s="1">
        <f t="shared" si="43"/>
        <v>1.1194731173934842</v>
      </c>
      <c r="G638" s="1">
        <f t="shared" si="44"/>
        <v>4.6582729375802714</v>
      </c>
    </row>
    <row r="639" spans="1:7" x14ac:dyDescent="0.25">
      <c r="A639" s="2" t="s">
        <v>73</v>
      </c>
      <c r="B639" s="2">
        <v>1.8560000000000001</v>
      </c>
      <c r="C639" s="2">
        <v>1.071</v>
      </c>
      <c r="D639" s="1">
        <f t="shared" si="45"/>
        <v>1.7329598506069095</v>
      </c>
      <c r="E639" s="1">
        <f t="shared" si="46"/>
        <v>6.2447824785821044</v>
      </c>
      <c r="F639" s="1">
        <f t="shared" si="43"/>
        <v>1.3504249582176171</v>
      </c>
      <c r="G639" s="1">
        <f t="shared" si="44"/>
        <v>4.6243091410457886</v>
      </c>
    </row>
    <row r="640" spans="1:7" x14ac:dyDescent="0.25">
      <c r="A640" s="2" t="s">
        <v>73</v>
      </c>
      <c r="B640" s="2">
        <v>1.2969999999999999</v>
      </c>
      <c r="C640" s="2">
        <v>0.99299999999999999</v>
      </c>
      <c r="D640" s="1">
        <f t="shared" si="45"/>
        <v>1.3061430010070494</v>
      </c>
      <c r="E640" s="1">
        <f t="shared" si="46"/>
        <v>4.0461231520040197</v>
      </c>
      <c r="F640" s="1">
        <f t="shared" si="43"/>
        <v>0.7481100771168141</v>
      </c>
      <c r="G640" s="1">
        <f t="shared" si="44"/>
        <v>5.40845963149917</v>
      </c>
    </row>
    <row r="641" spans="1:7" x14ac:dyDescent="0.25">
      <c r="A641" s="2" t="s">
        <v>73</v>
      </c>
      <c r="B641" s="2">
        <v>2.165</v>
      </c>
      <c r="C641" s="2">
        <v>1.159</v>
      </c>
      <c r="D641" s="1">
        <f t="shared" si="45"/>
        <v>1.8679896462467644</v>
      </c>
      <c r="E641" s="1">
        <f t="shared" si="46"/>
        <v>7.8829942421303851</v>
      </c>
      <c r="F641" s="1">
        <f t="shared" si="43"/>
        <v>1.8765118854077354</v>
      </c>
      <c r="G641" s="1">
        <f t="shared" si="44"/>
        <v>4.2008762659222585</v>
      </c>
    </row>
    <row r="642" spans="1:7" x14ac:dyDescent="0.25">
      <c r="A642" s="2" t="s">
        <v>73</v>
      </c>
      <c r="B642" s="2">
        <v>1.88</v>
      </c>
      <c r="C642" s="2">
        <f>(1.319+0.939)/2</f>
        <v>1.129</v>
      </c>
      <c r="D642" s="1">
        <f t="shared" si="45"/>
        <v>1.6651904340124002</v>
      </c>
      <c r="E642" s="1">
        <f t="shared" si="46"/>
        <v>6.6680932390974075</v>
      </c>
      <c r="F642" s="1">
        <f t="shared" si="43"/>
        <v>1.5053217531547307</v>
      </c>
      <c r="G642" s="1">
        <f t="shared" si="44"/>
        <v>4.4296797180555991</v>
      </c>
    </row>
    <row r="643" spans="1:7" x14ac:dyDescent="0.25">
      <c r="A643" s="2" t="s">
        <v>73</v>
      </c>
      <c r="B643" s="2">
        <v>1.901</v>
      </c>
      <c r="C643" s="2">
        <v>1.1000000000000001</v>
      </c>
      <c r="D643" s="1">
        <f t="shared" si="45"/>
        <v>1.728181818181818</v>
      </c>
      <c r="E643" s="1">
        <f t="shared" si="46"/>
        <v>6.5693843979216169</v>
      </c>
      <c r="F643" s="1">
        <f t="shared" si="43"/>
        <v>1.4581257242677768</v>
      </c>
      <c r="G643" s="1">
        <f t="shared" si="44"/>
        <v>4.5053621156162977</v>
      </c>
    </row>
    <row r="644" spans="1:7" x14ac:dyDescent="0.25">
      <c r="A644" s="2" t="s">
        <v>73</v>
      </c>
      <c r="B644" s="2">
        <v>2.3210000000000002</v>
      </c>
      <c r="C644" s="2">
        <v>1.133</v>
      </c>
      <c r="D644" s="1">
        <f t="shared" si="45"/>
        <v>2.0485436893203883</v>
      </c>
      <c r="E644" s="1">
        <f t="shared" si="46"/>
        <v>8.2614242099965054</v>
      </c>
      <c r="F644" s="1">
        <f t="shared" si="43"/>
        <v>1.9592822369118488</v>
      </c>
      <c r="G644" s="1">
        <f t="shared" si="44"/>
        <v>4.2165564788755852</v>
      </c>
    </row>
    <row r="645" spans="1:7" x14ac:dyDescent="0.25">
      <c r="A645" s="2" t="s">
        <v>73</v>
      </c>
      <c r="B645" s="2">
        <v>1.33</v>
      </c>
      <c r="C645" s="2">
        <v>1.0640000000000001</v>
      </c>
      <c r="D645" s="1">
        <f t="shared" si="45"/>
        <v>1.25</v>
      </c>
      <c r="E645" s="1">
        <f t="shared" si="46"/>
        <v>4.4457305959479889</v>
      </c>
      <c r="F645" s="1">
        <f t="shared" si="43"/>
        <v>0.8672138482495878</v>
      </c>
      <c r="G645" s="1">
        <f t="shared" si="44"/>
        <v>5.126452494873547</v>
      </c>
    </row>
    <row r="646" spans="1:7" x14ac:dyDescent="0.25">
      <c r="A646" s="2" t="s">
        <v>73</v>
      </c>
      <c r="B646" s="2">
        <v>1.175</v>
      </c>
      <c r="C646" s="2">
        <v>1.0069999999999999</v>
      </c>
      <c r="D646" s="1">
        <f t="shared" si="45"/>
        <v>1.1668321747765642</v>
      </c>
      <c r="E646" s="1">
        <f t="shared" si="46"/>
        <v>3.7172109675437826</v>
      </c>
      <c r="F646" s="1">
        <f t="shared" si="43"/>
        <v>0.66847211182901911</v>
      </c>
      <c r="G646" s="1">
        <f t="shared" ref="G646:G709" si="47">E646/F646</f>
        <v>5.5607569886095201</v>
      </c>
    </row>
    <row r="647" spans="1:7" x14ac:dyDescent="0.25">
      <c r="A647" s="2" t="s">
        <v>73</v>
      </c>
      <c r="B647" s="2">
        <v>1.573</v>
      </c>
      <c r="C647" s="2">
        <v>1.0660000000000001</v>
      </c>
      <c r="D647" s="1">
        <f t="shared" si="45"/>
        <v>1.475609756097561</v>
      </c>
      <c r="E647" s="1">
        <f t="shared" si="46"/>
        <v>5.2678791102071294</v>
      </c>
      <c r="F647" s="1">
        <f t="shared" ref="F647:F710" si="48">(((4/3)*PI()*(C647/2)^3)+(PI()*((C647/2)^2)*(B647-C647)))</f>
        <v>1.0867576556102652</v>
      </c>
      <c r="G647" s="1">
        <f t="shared" si="47"/>
        <v>4.8473356345936844</v>
      </c>
    </row>
    <row r="648" spans="1:7" x14ac:dyDescent="0.25">
      <c r="A648" s="2" t="s">
        <v>73</v>
      </c>
      <c r="B648" s="2">
        <v>1.8340000000000001</v>
      </c>
      <c r="C648" s="2">
        <v>1.0269999999999999</v>
      </c>
      <c r="D648" s="1">
        <f t="shared" si="45"/>
        <v>1.785783836416748</v>
      </c>
      <c r="E648" s="1">
        <f t="shared" si="46"/>
        <v>5.9172463117041394</v>
      </c>
      <c r="F648" s="1">
        <f t="shared" si="48"/>
        <v>1.2356701440606903</v>
      </c>
      <c r="G648" s="1">
        <f t="shared" si="47"/>
        <v>4.7886940864806649</v>
      </c>
    </row>
    <row r="649" spans="1:7" x14ac:dyDescent="0.25">
      <c r="A649" s="2" t="s">
        <v>73</v>
      </c>
      <c r="B649" s="2">
        <v>1.3280000000000001</v>
      </c>
      <c r="C649" s="2">
        <v>1.1759999999999999</v>
      </c>
      <c r="D649" s="1">
        <f t="shared" si="45"/>
        <v>1.1292517006802723</v>
      </c>
      <c r="E649" s="1">
        <f t="shared" si="46"/>
        <v>4.9063132117054797</v>
      </c>
      <c r="F649" s="1">
        <f t="shared" si="48"/>
        <v>1.0166708545556933</v>
      </c>
      <c r="G649" s="1">
        <f t="shared" si="47"/>
        <v>4.8258619687191118</v>
      </c>
    </row>
    <row r="650" spans="1:7" x14ac:dyDescent="0.25">
      <c r="A650" s="2" t="s">
        <v>73</v>
      </c>
      <c r="B650" s="2">
        <v>1.718</v>
      </c>
      <c r="C650" s="2">
        <v>1.32</v>
      </c>
      <c r="D650" s="1">
        <f t="shared" si="45"/>
        <v>1.3015151515151515</v>
      </c>
      <c r="E650" s="1">
        <f t="shared" si="46"/>
        <v>7.1243781561047896</v>
      </c>
      <c r="F650" s="1">
        <f t="shared" si="48"/>
        <v>1.7489145771569463</v>
      </c>
      <c r="G650" s="1">
        <f t="shared" si="47"/>
        <v>4.0735998482477358</v>
      </c>
    </row>
    <row r="651" spans="1:7" x14ac:dyDescent="0.25">
      <c r="A651" s="2" t="s">
        <v>73</v>
      </c>
      <c r="B651" s="2">
        <v>1.2210000000000001</v>
      </c>
      <c r="C651" s="2">
        <v>0.96899999999999997</v>
      </c>
      <c r="D651" s="1">
        <f t="shared" si="45"/>
        <v>1.2600619195046441</v>
      </c>
      <c r="E651" s="1">
        <f t="shared" si="46"/>
        <v>3.7169722065021107</v>
      </c>
      <c r="F651" s="1">
        <f t="shared" si="48"/>
        <v>0.66223750392184466</v>
      </c>
      <c r="G651" s="1">
        <f t="shared" si="47"/>
        <v>5.6127479710674573</v>
      </c>
    </row>
    <row r="652" spans="1:7" x14ac:dyDescent="0.25">
      <c r="A652" s="2" t="s">
        <v>73</v>
      </c>
      <c r="B652" s="2">
        <v>1.93</v>
      </c>
      <c r="C652" s="2">
        <f>(1.214+1.092)/2</f>
        <v>1.153</v>
      </c>
      <c r="D652" s="1">
        <f t="shared" si="45"/>
        <v>1.6738941890719861</v>
      </c>
      <c r="E652" s="1">
        <f t="shared" si="46"/>
        <v>6.9909547161068302</v>
      </c>
      <c r="F652" s="1">
        <f t="shared" si="48"/>
        <v>1.6138543498459086</v>
      </c>
      <c r="G652" s="1">
        <f t="shared" si="47"/>
        <v>4.3318374528496513</v>
      </c>
    </row>
    <row r="653" spans="1:7" x14ac:dyDescent="0.25">
      <c r="A653" s="2" t="s">
        <v>73</v>
      </c>
      <c r="B653" s="2">
        <v>1.306</v>
      </c>
      <c r="C653" s="2">
        <v>1.1060000000000001</v>
      </c>
      <c r="D653" s="1">
        <f t="shared" si="45"/>
        <v>1.1808318264014466</v>
      </c>
      <c r="E653" s="1">
        <f t="shared" si="46"/>
        <v>4.5378295261806265</v>
      </c>
      <c r="F653" s="1">
        <f t="shared" si="48"/>
        <v>0.90052172984607159</v>
      </c>
      <c r="G653" s="1">
        <f t="shared" si="47"/>
        <v>5.0391116347145655</v>
      </c>
    </row>
    <row r="654" spans="1:7" x14ac:dyDescent="0.25">
      <c r="A654" s="2" t="s">
        <v>73</v>
      </c>
      <c r="B654" s="2">
        <v>1.5389999999999999</v>
      </c>
      <c r="C654" s="2">
        <v>1.198</v>
      </c>
      <c r="D654" s="1">
        <f t="shared" si="45"/>
        <v>1.2846410684474123</v>
      </c>
      <c r="E654" s="1">
        <f t="shared" si="46"/>
        <v>5.7922234904618799</v>
      </c>
      <c r="F654" s="1">
        <f t="shared" si="48"/>
        <v>1.2846397721701983</v>
      </c>
      <c r="G654" s="1">
        <f t="shared" si="47"/>
        <v>4.5088308924741005</v>
      </c>
    </row>
    <row r="655" spans="1:7" x14ac:dyDescent="0.25">
      <c r="A655" s="2" t="s">
        <v>73</v>
      </c>
      <c r="B655" s="2">
        <v>1.1839999999999999</v>
      </c>
      <c r="C655" s="2">
        <v>1.038</v>
      </c>
      <c r="D655" s="1">
        <f t="shared" si="45"/>
        <v>1.140655105973025</v>
      </c>
      <c r="E655" s="1">
        <f t="shared" si="46"/>
        <v>3.8609922385206268</v>
      </c>
      <c r="F655" s="1">
        <f t="shared" si="48"/>
        <v>0.70913448748389696</v>
      </c>
      <c r="G655" s="1">
        <f t="shared" si="47"/>
        <v>5.4446544437853222</v>
      </c>
    </row>
    <row r="656" spans="1:7" x14ac:dyDescent="0.25">
      <c r="A656" s="2" t="s">
        <v>73</v>
      </c>
      <c r="B656" s="2">
        <v>2.62</v>
      </c>
      <c r="C656" s="2">
        <f>(1.197+0.885)/2</f>
        <v>1.0409999999999999</v>
      </c>
      <c r="D656" s="1">
        <f t="shared" si="45"/>
        <v>2.5168107588856872</v>
      </c>
      <c r="E656" s="1">
        <f t="shared" si="46"/>
        <v>8.5684426352538736</v>
      </c>
      <c r="F656" s="1">
        <f t="shared" si="48"/>
        <v>1.934598185538098</v>
      </c>
      <c r="G656" s="1">
        <f t="shared" si="47"/>
        <v>4.429055448984931</v>
      </c>
    </row>
    <row r="657" spans="1:7" x14ac:dyDescent="0.25">
      <c r="A657" s="2" t="s">
        <v>73</v>
      </c>
      <c r="B657" s="2">
        <v>1.6930000000000001</v>
      </c>
      <c r="C657" s="2">
        <v>1.331</v>
      </c>
      <c r="D657" s="1">
        <f t="shared" si="45"/>
        <v>1.2719759579263712</v>
      </c>
      <c r="E657" s="1">
        <f t="shared" si="46"/>
        <v>7.0792114785241287</v>
      </c>
      <c r="F657" s="1">
        <f t="shared" si="48"/>
        <v>1.7382983575126856</v>
      </c>
      <c r="G657" s="1">
        <f t="shared" si="47"/>
        <v>4.0724950627311785</v>
      </c>
    </row>
    <row r="658" spans="1:7" x14ac:dyDescent="0.25">
      <c r="A658" s="2" t="s">
        <v>73</v>
      </c>
      <c r="B658" s="2">
        <v>1.409</v>
      </c>
      <c r="C658" s="2">
        <v>1.177</v>
      </c>
      <c r="D658" s="1">
        <f t="shared" si="45"/>
        <v>1.1971112999150382</v>
      </c>
      <c r="E658" s="1">
        <f t="shared" si="46"/>
        <v>5.2099952655647375</v>
      </c>
      <c r="F658" s="1">
        <f t="shared" si="48"/>
        <v>1.1061687665062441</v>
      </c>
      <c r="G658" s="1">
        <f t="shared" si="47"/>
        <v>4.7099460980263794</v>
      </c>
    </row>
    <row r="659" spans="1:7" x14ac:dyDescent="0.25">
      <c r="A659" s="2" t="s">
        <v>73</v>
      </c>
      <c r="B659" s="2">
        <v>1.71</v>
      </c>
      <c r="C659" s="2">
        <v>1.107</v>
      </c>
      <c r="D659" s="1">
        <f t="shared" si="45"/>
        <v>1.5447154471544715</v>
      </c>
      <c r="E659" s="1">
        <f t="shared" si="46"/>
        <v>5.9469406454658706</v>
      </c>
      <c r="F659" s="1">
        <f t="shared" si="48"/>
        <v>1.2906660932698382</v>
      </c>
      <c r="G659" s="1">
        <f t="shared" si="47"/>
        <v>4.6076523405055081</v>
      </c>
    </row>
    <row r="660" spans="1:7" x14ac:dyDescent="0.25">
      <c r="A660" s="2" t="s">
        <v>73</v>
      </c>
      <c r="B660" s="2">
        <v>1.2569999999999999</v>
      </c>
      <c r="C660" s="2">
        <v>1.0369999999999999</v>
      </c>
      <c r="D660" s="1">
        <f t="shared" si="45"/>
        <v>1.2121504339440694</v>
      </c>
      <c r="E660" s="1">
        <f t="shared" si="46"/>
        <v>4.0950942982881768</v>
      </c>
      <c r="F660" s="1">
        <f t="shared" si="48"/>
        <v>0.76970560597627347</v>
      </c>
      <c r="G660" s="1">
        <f t="shared" si="47"/>
        <v>5.3203384079476352</v>
      </c>
    </row>
    <row r="661" spans="1:7" x14ac:dyDescent="0.25">
      <c r="A661" s="2" t="s">
        <v>73</v>
      </c>
      <c r="B661" s="2">
        <v>1.3089999999999999</v>
      </c>
      <c r="C661" s="2">
        <v>1.145</v>
      </c>
      <c r="D661" s="1">
        <f t="shared" si="45"/>
        <v>1.1432314410480349</v>
      </c>
      <c r="E661" s="1">
        <f t="shared" si="46"/>
        <v>4.7086347771636499</v>
      </c>
      <c r="F661" s="1">
        <f t="shared" si="48"/>
        <v>0.95485345892725482</v>
      </c>
      <c r="G661" s="1">
        <f t="shared" si="47"/>
        <v>4.9312643035860599</v>
      </c>
    </row>
    <row r="662" spans="1:7" x14ac:dyDescent="0.25">
      <c r="A662" s="2" t="s">
        <v>73</v>
      </c>
      <c r="B662" s="2">
        <v>1.2070000000000001</v>
      </c>
      <c r="C662" s="2">
        <v>1.107</v>
      </c>
      <c r="D662" s="1">
        <f t="shared" si="45"/>
        <v>1.0903342366757001</v>
      </c>
      <c r="E662" s="1">
        <f t="shared" si="46"/>
        <v>4.1976358825013484</v>
      </c>
      <c r="F662" s="1">
        <f t="shared" si="48"/>
        <v>0.8065460001194068</v>
      </c>
      <c r="G662" s="1">
        <f t="shared" si="47"/>
        <v>5.2044593636071603</v>
      </c>
    </row>
    <row r="663" spans="1:7" x14ac:dyDescent="0.25">
      <c r="A663" s="2" t="s">
        <v>73</v>
      </c>
      <c r="B663" s="2">
        <v>1.1499999999999999</v>
      </c>
      <c r="C663" s="2">
        <v>0.81699999999999995</v>
      </c>
      <c r="D663" s="1">
        <f t="shared" si="45"/>
        <v>1.4075887392900857</v>
      </c>
      <c r="E663" s="1">
        <f t="shared" si="46"/>
        <v>2.9516833776802898</v>
      </c>
      <c r="F663" s="1">
        <f t="shared" si="48"/>
        <v>0.46011204104450065</v>
      </c>
      <c r="G663" s="1">
        <f t="shared" si="47"/>
        <v>6.4151404753061261</v>
      </c>
    </row>
    <row r="664" spans="1:7" x14ac:dyDescent="0.25">
      <c r="A664" s="2" t="s">
        <v>73</v>
      </c>
      <c r="B664" s="2">
        <v>2.5569999999999999</v>
      </c>
      <c r="C664" s="2">
        <v>1.1160000000000001</v>
      </c>
      <c r="D664" s="1">
        <f t="shared" si="45"/>
        <v>2.2912186379928312</v>
      </c>
      <c r="E664" s="1">
        <f t="shared" si="46"/>
        <v>8.9648864953956782</v>
      </c>
      <c r="F664" s="1">
        <f t="shared" si="48"/>
        <v>2.1373207981582465</v>
      </c>
      <c r="G664" s="1">
        <f t="shared" si="47"/>
        <v>4.1944505958678837</v>
      </c>
    </row>
    <row r="665" spans="1:7" x14ac:dyDescent="0.25">
      <c r="A665" s="2" t="s">
        <v>73</v>
      </c>
      <c r="B665" s="2">
        <v>2.3740000000000001</v>
      </c>
      <c r="C665" s="2">
        <v>1.228</v>
      </c>
      <c r="D665" s="1">
        <f t="shared" si="45"/>
        <v>1.9332247557003259</v>
      </c>
      <c r="E665" s="1">
        <f t="shared" si="46"/>
        <v>9.1585970984160241</v>
      </c>
      <c r="F665" s="1">
        <f t="shared" si="48"/>
        <v>2.3268880635363187</v>
      </c>
      <c r="G665" s="1">
        <f t="shared" si="47"/>
        <v>3.935985250832017</v>
      </c>
    </row>
    <row r="666" spans="1:7" x14ac:dyDescent="0.25">
      <c r="A666" s="2" t="s">
        <v>73</v>
      </c>
      <c r="B666" s="2">
        <v>2.548</v>
      </c>
      <c r="C666" s="2">
        <v>1.1559999999999999</v>
      </c>
      <c r="D666" s="1">
        <f t="shared" si="45"/>
        <v>2.2041522491349483</v>
      </c>
      <c r="E666" s="1">
        <f t="shared" si="46"/>
        <v>9.2535234620368918</v>
      </c>
      <c r="F666" s="1">
        <f t="shared" si="48"/>
        <v>2.269839430150439</v>
      </c>
      <c r="G666" s="1">
        <f t="shared" si="47"/>
        <v>4.0767304238007673</v>
      </c>
    </row>
    <row r="667" spans="1:7" x14ac:dyDescent="0.25">
      <c r="A667" s="2" t="s">
        <v>73</v>
      </c>
      <c r="B667" s="2">
        <v>1.923</v>
      </c>
      <c r="C667" s="2">
        <v>1.2270000000000001</v>
      </c>
      <c r="D667" s="1">
        <f t="shared" si="45"/>
        <v>1.5672371638141809</v>
      </c>
      <c r="E667" s="1">
        <f t="shared" si="46"/>
        <v>7.4126538395908428</v>
      </c>
      <c r="F667" s="1">
        <f t="shared" si="48"/>
        <v>1.7902137232739779</v>
      </c>
      <c r="G667" s="1">
        <f t="shared" si="47"/>
        <v>4.1406530087560922</v>
      </c>
    </row>
    <row r="668" spans="1:7" x14ac:dyDescent="0.25">
      <c r="A668" s="2" t="s">
        <v>73</v>
      </c>
      <c r="B668" s="2">
        <v>1.677</v>
      </c>
      <c r="C668" s="2">
        <v>1.2709999999999999</v>
      </c>
      <c r="D668" s="1">
        <f t="shared" si="45"/>
        <v>1.3194335169158145</v>
      </c>
      <c r="E668" s="1">
        <f t="shared" si="46"/>
        <v>6.6962010685690743</v>
      </c>
      <c r="F668" s="1">
        <f t="shared" si="48"/>
        <v>1.5901847077444278</v>
      </c>
      <c r="G668" s="1">
        <f t="shared" si="47"/>
        <v>4.2109580327100451</v>
      </c>
    </row>
    <row r="669" spans="1:7" x14ac:dyDescent="0.25">
      <c r="A669" s="2" t="s">
        <v>73</v>
      </c>
      <c r="B669" s="2">
        <v>2.3010000000000002</v>
      </c>
      <c r="C669" s="2">
        <v>1.1140000000000001</v>
      </c>
      <c r="D669" s="1">
        <f t="shared" si="45"/>
        <v>2.0655296229802511</v>
      </c>
      <c r="E669" s="1">
        <f t="shared" si="46"/>
        <v>8.0528884312438684</v>
      </c>
      <c r="F669" s="1">
        <f t="shared" si="48"/>
        <v>1.8807997478312481</v>
      </c>
      <c r="G669" s="1">
        <f t="shared" si="47"/>
        <v>4.2816298973506672</v>
      </c>
    </row>
    <row r="670" spans="1:7" x14ac:dyDescent="0.25">
      <c r="A670" s="2" t="s">
        <v>73</v>
      </c>
      <c r="B670" s="2">
        <v>1.2150000000000001</v>
      </c>
      <c r="C670" s="2">
        <v>0.93799999999999994</v>
      </c>
      <c r="D670" s="1">
        <f t="shared" si="45"/>
        <v>1.295309168443497</v>
      </c>
      <c r="E670" s="1">
        <f t="shared" si="46"/>
        <v>3.5803788995166794</v>
      </c>
      <c r="F670" s="1">
        <f t="shared" si="48"/>
        <v>0.62353747385254921</v>
      </c>
      <c r="G670" s="1">
        <f t="shared" si="47"/>
        <v>5.7420428597421367</v>
      </c>
    </row>
    <row r="671" spans="1:7" x14ac:dyDescent="0.25">
      <c r="A671" s="2" t="s">
        <v>73</v>
      </c>
      <c r="B671" s="2">
        <v>1.5640000000000001</v>
      </c>
      <c r="C671" s="2">
        <v>1.302</v>
      </c>
      <c r="D671" s="1">
        <f t="shared" si="45"/>
        <v>1.2012288786482335</v>
      </c>
      <c r="E671" s="1">
        <f t="shared" si="46"/>
        <v>6.3973130850991966</v>
      </c>
      <c r="F671" s="1">
        <f t="shared" si="48"/>
        <v>1.5044934222479289</v>
      </c>
      <c r="G671" s="1">
        <f t="shared" si="47"/>
        <v>4.2521376235335699</v>
      </c>
    </row>
    <row r="672" spans="1:7" x14ac:dyDescent="0.25">
      <c r="A672" s="2" t="s">
        <v>73</v>
      </c>
      <c r="B672" s="2">
        <v>1.621</v>
      </c>
      <c r="C672" s="2">
        <v>1.048</v>
      </c>
      <c r="D672" s="1">
        <f t="shared" si="45"/>
        <v>1.5467557251908397</v>
      </c>
      <c r="E672" s="1">
        <f t="shared" si="46"/>
        <v>5.3369627326595701</v>
      </c>
      <c r="F672" s="1">
        <f t="shared" si="48"/>
        <v>1.0969472260282171</v>
      </c>
      <c r="G672" s="1">
        <f t="shared" si="47"/>
        <v>4.8652866847418288</v>
      </c>
    </row>
    <row r="673" spans="1:7" x14ac:dyDescent="0.25">
      <c r="A673" s="2" t="s">
        <v>73</v>
      </c>
      <c r="B673" s="2">
        <v>2.1880000000000002</v>
      </c>
      <c r="C673" s="2">
        <v>1.226</v>
      </c>
      <c r="D673" s="1">
        <f t="shared" si="45"/>
        <v>1.7846655791190866</v>
      </c>
      <c r="E673" s="1">
        <f t="shared" si="46"/>
        <v>8.4272845941427761</v>
      </c>
      <c r="F673" s="1">
        <f t="shared" si="48"/>
        <v>2.1005263623740422</v>
      </c>
      <c r="G673" s="1">
        <f t="shared" si="47"/>
        <v>4.0119870643366502</v>
      </c>
    </row>
    <row r="674" spans="1:7" x14ac:dyDescent="0.25">
      <c r="A674" s="2" t="s">
        <v>73</v>
      </c>
      <c r="B674" s="2">
        <v>2.2829999999999999</v>
      </c>
      <c r="C674" s="2">
        <v>0.90400000000000003</v>
      </c>
      <c r="D674" s="1">
        <f t="shared" si="45"/>
        <v>2.5254424778761062</v>
      </c>
      <c r="E674" s="1">
        <f t="shared" si="46"/>
        <v>6.4837194494435302</v>
      </c>
      <c r="F674" s="1">
        <f t="shared" si="48"/>
        <v>1.2719128253305363</v>
      </c>
      <c r="G674" s="1">
        <f t="shared" si="47"/>
        <v>5.0976130756119895</v>
      </c>
    </row>
    <row r="675" spans="1:7" x14ac:dyDescent="0.25">
      <c r="A675" s="2" t="s">
        <v>73</v>
      </c>
      <c r="B675" s="2">
        <v>1.9350000000000001</v>
      </c>
      <c r="C675" s="2">
        <v>1.1859999999999999</v>
      </c>
      <c r="D675" s="1">
        <f t="shared" si="45"/>
        <v>1.6315345699831367</v>
      </c>
      <c r="E675" s="1">
        <f t="shared" si="46"/>
        <v>7.2096723966497525</v>
      </c>
      <c r="F675" s="1">
        <f t="shared" si="48"/>
        <v>1.7009281431933028</v>
      </c>
      <c r="G675" s="1">
        <f t="shared" si="47"/>
        <v>4.2386695907767136</v>
      </c>
    </row>
    <row r="676" spans="1:7" x14ac:dyDescent="0.25">
      <c r="A676" s="2" t="s">
        <v>73</v>
      </c>
      <c r="B676" s="2">
        <v>1.2549999999999999</v>
      </c>
      <c r="C676" s="2">
        <v>1.2390000000000001</v>
      </c>
      <c r="D676" s="1">
        <f t="shared" si="45"/>
        <v>1.012913640032284</v>
      </c>
      <c r="E676" s="1">
        <f t="shared" si="46"/>
        <v>4.8850037887361806</v>
      </c>
      <c r="F676" s="1">
        <f t="shared" si="48"/>
        <v>1.0151835821819832</v>
      </c>
      <c r="G676" s="1">
        <f t="shared" si="47"/>
        <v>4.8119412828137005</v>
      </c>
    </row>
    <row r="677" spans="1:7" x14ac:dyDescent="0.25">
      <c r="A677" s="2" t="s">
        <v>73</v>
      </c>
      <c r="B677" s="2">
        <v>1.4690000000000001</v>
      </c>
      <c r="C677" s="2">
        <v>1.1379999999999999</v>
      </c>
      <c r="D677" s="1">
        <f t="shared" si="45"/>
        <v>1.2908611599297015</v>
      </c>
      <c r="E677" s="1">
        <f t="shared" si="46"/>
        <v>5.2518695540444362</v>
      </c>
      <c r="F677" s="1">
        <f t="shared" si="48"/>
        <v>1.1083274035132116</v>
      </c>
      <c r="G677" s="1">
        <f t="shared" si="47"/>
        <v>4.7385542732200721</v>
      </c>
    </row>
    <row r="678" spans="1:7" x14ac:dyDescent="0.25">
      <c r="A678" s="2" t="s">
        <v>73</v>
      </c>
      <c r="B678" s="2">
        <v>1.927</v>
      </c>
      <c r="C678" s="2">
        <v>1.073</v>
      </c>
      <c r="D678" s="1">
        <f t="shared" si="45"/>
        <v>1.7958993476234857</v>
      </c>
      <c r="E678" s="1">
        <f t="shared" si="46"/>
        <v>6.4957800236406609</v>
      </c>
      <c r="F678" s="1">
        <f t="shared" si="48"/>
        <v>1.4190723063892556</v>
      </c>
      <c r="G678" s="1">
        <f t="shared" si="47"/>
        <v>4.577483468878893</v>
      </c>
    </row>
    <row r="679" spans="1:7" x14ac:dyDescent="0.25">
      <c r="A679" s="2" t="s">
        <v>73</v>
      </c>
      <c r="B679" s="2">
        <v>2.3639999999999999</v>
      </c>
      <c r="C679" s="2">
        <v>0.89900000000000002</v>
      </c>
      <c r="D679" s="1">
        <f t="shared" si="45"/>
        <v>2.6295884315906561</v>
      </c>
      <c r="E679" s="1">
        <f t="shared" si="46"/>
        <v>6.6766258047445577</v>
      </c>
      <c r="F679" s="1">
        <f t="shared" si="48"/>
        <v>1.3103553618265638</v>
      </c>
      <c r="G679" s="1">
        <f t="shared" si="47"/>
        <v>5.0952787306778413</v>
      </c>
    </row>
    <row r="680" spans="1:7" x14ac:dyDescent="0.25">
      <c r="A680" s="2" t="s">
        <v>73</v>
      </c>
      <c r="B680" s="2">
        <v>2.2149999999999999</v>
      </c>
      <c r="C680" s="2">
        <v>1.1759999999999999</v>
      </c>
      <c r="D680" s="1">
        <f t="shared" si="45"/>
        <v>1.8835034013605443</v>
      </c>
      <c r="E680" s="1">
        <f t="shared" si="46"/>
        <v>8.183346207776836</v>
      </c>
      <c r="F680" s="1">
        <f t="shared" si="48"/>
        <v>1.9801185554006717</v>
      </c>
      <c r="G680" s="1">
        <f t="shared" si="47"/>
        <v>4.1327556804400318</v>
      </c>
    </row>
    <row r="681" spans="1:7" x14ac:dyDescent="0.25">
      <c r="A681" s="2" t="s">
        <v>73</v>
      </c>
      <c r="B681" s="2">
        <v>1.2729999999999999</v>
      </c>
      <c r="C681" s="2">
        <v>0.84599999999999997</v>
      </c>
      <c r="D681" s="1">
        <f t="shared" si="45"/>
        <v>1.5047281323877069</v>
      </c>
      <c r="E681" s="1">
        <f t="shared" si="46"/>
        <v>3.3833633410247557</v>
      </c>
      <c r="F681" s="1">
        <f t="shared" si="48"/>
        <v>0.55706293362694048</v>
      </c>
      <c r="G681" s="1">
        <f t="shared" si="47"/>
        <v>6.0735747018676358</v>
      </c>
    </row>
    <row r="682" spans="1:7" x14ac:dyDescent="0.25">
      <c r="A682" s="2" t="s">
        <v>73</v>
      </c>
      <c r="B682" s="2">
        <v>1.601</v>
      </c>
      <c r="C682" s="2">
        <v>1.0149999999999999</v>
      </c>
      <c r="D682" s="1">
        <f t="shared" si="45"/>
        <v>1.5773399014778327</v>
      </c>
      <c r="E682" s="1">
        <f t="shared" si="46"/>
        <v>5.105135185973217</v>
      </c>
      <c r="F682" s="1">
        <f t="shared" si="48"/>
        <v>1.0216700950308943</v>
      </c>
      <c r="G682" s="1">
        <f t="shared" si="47"/>
        <v>4.996852908588699</v>
      </c>
    </row>
    <row r="683" spans="1:7" x14ac:dyDescent="0.25">
      <c r="A683" s="2" t="s">
        <v>73</v>
      </c>
      <c r="B683" s="2">
        <v>2.09</v>
      </c>
      <c r="C683" s="2">
        <v>1.1930000000000001</v>
      </c>
      <c r="D683" s="1">
        <f t="shared" si="45"/>
        <v>1.7518860016764457</v>
      </c>
      <c r="E683" s="1">
        <f t="shared" si="46"/>
        <v>7.8331528746811827</v>
      </c>
      <c r="F683" s="1">
        <f t="shared" si="48"/>
        <v>1.8917192246289609</v>
      </c>
      <c r="G683" s="1">
        <f t="shared" si="47"/>
        <v>4.1407587197394822</v>
      </c>
    </row>
    <row r="684" spans="1:7" x14ac:dyDescent="0.25">
      <c r="A684" s="2" t="s">
        <v>73</v>
      </c>
      <c r="B684" s="2">
        <v>1.9930000000000001</v>
      </c>
      <c r="C684" s="2">
        <v>1.0049999999999999</v>
      </c>
      <c r="D684" s="1">
        <f t="shared" si="45"/>
        <v>1.9830845771144281</v>
      </c>
      <c r="E684" s="1">
        <f t="shared" si="46"/>
        <v>6.2925001293974798</v>
      </c>
      <c r="F684" s="1">
        <f t="shared" si="48"/>
        <v>1.3152446112159715</v>
      </c>
      <c r="G684" s="1">
        <f t="shared" si="47"/>
        <v>4.7842812475619496</v>
      </c>
    </row>
    <row r="685" spans="1:7" x14ac:dyDescent="0.25">
      <c r="A685" s="2" t="s">
        <v>73</v>
      </c>
      <c r="B685" s="2">
        <v>1.948</v>
      </c>
      <c r="C685" s="2">
        <f>(0.892+0.421)/2</f>
        <v>0.65649999999999997</v>
      </c>
      <c r="D685" s="1">
        <f t="shared" si="45"/>
        <v>2.9672505712109674</v>
      </c>
      <c r="E685" s="1">
        <f t="shared" si="46"/>
        <v>4.0176634641551505</v>
      </c>
      <c r="F685" s="1">
        <f t="shared" si="48"/>
        <v>0.58532381858017313</v>
      </c>
      <c r="G685" s="1">
        <f t="shared" si="47"/>
        <v>6.8640013213554916</v>
      </c>
    </row>
    <row r="686" spans="1:7" x14ac:dyDescent="0.25">
      <c r="A686" s="2" t="s">
        <v>73</v>
      </c>
      <c r="B686" s="2">
        <v>2.2200000000000002</v>
      </c>
      <c r="C686" s="2">
        <v>1.18</v>
      </c>
      <c r="D686" s="1">
        <f t="shared" si="45"/>
        <v>1.8813559322033901</v>
      </c>
      <c r="E686" s="1">
        <f t="shared" si="46"/>
        <v>8.2297161153438232</v>
      </c>
      <c r="F686" s="1">
        <f t="shared" si="48"/>
        <v>1.9976214822920153</v>
      </c>
      <c r="G686" s="1">
        <f t="shared" si="47"/>
        <v>4.1197575157738475</v>
      </c>
    </row>
    <row r="687" spans="1:7" x14ac:dyDescent="0.25">
      <c r="A687" s="2" t="s">
        <v>73</v>
      </c>
      <c r="B687" s="2">
        <v>1.022</v>
      </c>
      <c r="C687" s="2">
        <v>0.92400000000000004</v>
      </c>
      <c r="D687" s="1">
        <f t="shared" si="45"/>
        <v>1.106060606060606</v>
      </c>
      <c r="E687" s="1">
        <f t="shared" si="46"/>
        <v>2.9666939073791423</v>
      </c>
      <c r="F687" s="1">
        <f t="shared" si="48"/>
        <v>0.47877562907991339</v>
      </c>
      <c r="G687" s="1">
        <f t="shared" si="47"/>
        <v>6.196417961123843</v>
      </c>
    </row>
    <row r="688" spans="1:7" x14ac:dyDescent="0.25">
      <c r="A688" s="2" t="s">
        <v>73</v>
      </c>
      <c r="B688" s="2">
        <v>1.341</v>
      </c>
      <c r="C688" s="2">
        <v>1.1599999999999999</v>
      </c>
      <c r="D688" s="1">
        <f t="shared" si="45"/>
        <v>1.1560344827586206</v>
      </c>
      <c r="E688" s="1">
        <f t="shared" si="46"/>
        <v>4.8869358682181385</v>
      </c>
      <c r="F688" s="1">
        <f t="shared" si="48"/>
        <v>1.0085697845651189</v>
      </c>
      <c r="G688" s="1">
        <f t="shared" si="47"/>
        <v>4.8454117335324662</v>
      </c>
    </row>
    <row r="689" spans="1:7" x14ac:dyDescent="0.25">
      <c r="A689" s="2" t="s">
        <v>73</v>
      </c>
      <c r="B689" s="2">
        <v>1.9119999999999999</v>
      </c>
      <c r="C689" s="2">
        <v>1.157</v>
      </c>
      <c r="D689" s="1">
        <f t="shared" si="45"/>
        <v>1.6525496974935177</v>
      </c>
      <c r="E689" s="1">
        <f t="shared" si="46"/>
        <v>6.9497810027888827</v>
      </c>
      <c r="F689" s="1">
        <f t="shared" si="48"/>
        <v>1.6047448406563034</v>
      </c>
      <c r="G689" s="1">
        <f t="shared" si="47"/>
        <v>4.3307701179126914</v>
      </c>
    </row>
    <row r="690" spans="1:7" x14ac:dyDescent="0.25">
      <c r="A690" s="2" t="s">
        <v>73</v>
      </c>
      <c r="B690" s="2">
        <v>1.1220000000000001</v>
      </c>
      <c r="C690" s="2">
        <v>1.002</v>
      </c>
      <c r="D690" s="1">
        <f t="shared" si="45"/>
        <v>1.1197604790419162</v>
      </c>
      <c r="E690" s="1">
        <f t="shared" si="46"/>
        <v>3.5319166912424032</v>
      </c>
      <c r="F690" s="1">
        <f t="shared" si="48"/>
        <v>0.62137180334322906</v>
      </c>
      <c r="G690" s="1">
        <f t="shared" si="47"/>
        <v>5.6840633453904372</v>
      </c>
    </row>
    <row r="691" spans="1:7" x14ac:dyDescent="0.25">
      <c r="A691" s="2" t="s">
        <v>73</v>
      </c>
      <c r="B691" s="2">
        <v>1.105</v>
      </c>
      <c r="C691" s="2">
        <v>0.90100000000000002</v>
      </c>
      <c r="D691" s="1">
        <f t="shared" si="45"/>
        <v>1.2264150943396226</v>
      </c>
      <c r="E691" s="1">
        <f t="shared" si="46"/>
        <v>3.127785353877266</v>
      </c>
      <c r="F691" s="1">
        <f t="shared" si="48"/>
        <v>0.51304501762277588</v>
      </c>
      <c r="G691" s="1">
        <f t="shared" si="47"/>
        <v>6.0965124822185048</v>
      </c>
    </row>
    <row r="692" spans="1:7" x14ac:dyDescent="0.25">
      <c r="A692" s="2" t="s">
        <v>73</v>
      </c>
      <c r="B692" s="2">
        <v>1.6930000000000001</v>
      </c>
      <c r="C692" s="2">
        <v>1.119</v>
      </c>
      <c r="D692" s="1">
        <f t="shared" si="45"/>
        <v>1.5129579982126899</v>
      </c>
      <c r="E692" s="1">
        <f t="shared" si="46"/>
        <v>5.9516436096682952</v>
      </c>
      <c r="F692" s="1">
        <f t="shared" si="48"/>
        <v>1.2981473335748444</v>
      </c>
      <c r="G692" s="1">
        <f t="shared" si="47"/>
        <v>4.5847212067051206</v>
      </c>
    </row>
    <row r="693" spans="1:7" x14ac:dyDescent="0.25">
      <c r="A693" s="2" t="s">
        <v>73</v>
      </c>
      <c r="B693" s="2">
        <v>2.1619999999999999</v>
      </c>
      <c r="C693" s="2">
        <v>0.95899999999999996</v>
      </c>
      <c r="D693" s="1">
        <f t="shared" si="45"/>
        <v>2.2544316996871743</v>
      </c>
      <c r="E693" s="1">
        <f t="shared" si="46"/>
        <v>6.5136462610616261</v>
      </c>
      <c r="F693" s="1">
        <f t="shared" si="48"/>
        <v>1.330746417152606</v>
      </c>
      <c r="G693" s="1">
        <f t="shared" si="47"/>
        <v>4.8947313906723524</v>
      </c>
    </row>
    <row r="694" spans="1:7" x14ac:dyDescent="0.25">
      <c r="A694" s="2" t="s">
        <v>73</v>
      </c>
      <c r="B694" s="2">
        <v>2.4079999999999999</v>
      </c>
      <c r="C694" s="2">
        <v>1.1679999999999999</v>
      </c>
      <c r="D694" s="1">
        <f t="shared" si="45"/>
        <v>2.0616438356164384</v>
      </c>
      <c r="E694" s="1">
        <f t="shared" si="46"/>
        <v>8.8358675682980508</v>
      </c>
      <c r="F694" s="1">
        <f t="shared" si="48"/>
        <v>2.1629186165746113</v>
      </c>
      <c r="G694" s="1">
        <f t="shared" si="47"/>
        <v>4.0851595157525207</v>
      </c>
    </row>
    <row r="695" spans="1:7" x14ac:dyDescent="0.25">
      <c r="A695" s="2" t="s">
        <v>73</v>
      </c>
      <c r="B695" s="2">
        <v>1.5129999999999999</v>
      </c>
      <c r="C695" s="2">
        <v>1.0129999999999999</v>
      </c>
      <c r="D695" s="1">
        <f t="shared" si="45"/>
        <v>1.4935834155972361</v>
      </c>
      <c r="E695" s="1">
        <f t="shared" si="46"/>
        <v>4.8150216707848141</v>
      </c>
      <c r="F695" s="1">
        <f t="shared" si="48"/>
        <v>0.94726136674006867</v>
      </c>
      <c r="G695" s="1">
        <f t="shared" si="47"/>
        <v>5.0830972737285407</v>
      </c>
    </row>
    <row r="696" spans="1:7" x14ac:dyDescent="0.25">
      <c r="A696" s="2" t="s">
        <v>73</v>
      </c>
      <c r="B696" s="2">
        <v>1.8979999999999999</v>
      </c>
      <c r="C696" s="2">
        <v>1.056</v>
      </c>
      <c r="D696" s="1">
        <f t="shared" si="45"/>
        <v>1.7973484848484846</v>
      </c>
      <c r="E696" s="1">
        <f t="shared" si="46"/>
        <v>6.2966564564781793</v>
      </c>
      <c r="F696" s="1">
        <f t="shared" si="48"/>
        <v>1.3540266347591308</v>
      </c>
      <c r="G696" s="1">
        <f t="shared" si="47"/>
        <v>4.6503194950801676</v>
      </c>
    </row>
    <row r="697" spans="1:7" x14ac:dyDescent="0.25">
      <c r="A697" s="2" t="s">
        <v>73</v>
      </c>
      <c r="B697" s="2">
        <v>0.98599999999999999</v>
      </c>
      <c r="C697" s="2">
        <v>0.94</v>
      </c>
      <c r="D697" s="1">
        <f t="shared" ref="D697:D760" si="49">B697/C697</f>
        <v>1.048936170212766</v>
      </c>
      <c r="E697" s="1">
        <f t="shared" ref="E697:E760" si="50">((4*PI()*(C697/2)^2)+((PI()*C697)*(B697-C697)))</f>
        <v>2.9117537350531637</v>
      </c>
      <c r="F697" s="1">
        <f t="shared" si="48"/>
        <v>0.46681574502172474</v>
      </c>
      <c r="G697" s="1">
        <f t="shared" si="47"/>
        <v>6.2374797039411263</v>
      </c>
    </row>
    <row r="698" spans="1:7" x14ac:dyDescent="0.25">
      <c r="A698" s="2" t="s">
        <v>73</v>
      </c>
      <c r="B698" s="2">
        <v>1.127</v>
      </c>
      <c r="C698" s="2">
        <v>1.1259999999999999</v>
      </c>
      <c r="D698" s="1">
        <f t="shared" si="49"/>
        <v>1.0008880994671405</v>
      </c>
      <c r="E698" s="1">
        <f t="shared" si="50"/>
        <v>3.9866873605907545</v>
      </c>
      <c r="F698" s="1">
        <f t="shared" si="48"/>
        <v>0.7485002571648034</v>
      </c>
      <c r="G698" s="1">
        <f t="shared" si="47"/>
        <v>5.326233788738663</v>
      </c>
    </row>
    <row r="699" spans="1:7" x14ac:dyDescent="0.25">
      <c r="A699" s="2" t="s">
        <v>73</v>
      </c>
      <c r="B699" s="2">
        <v>1.3180000000000001</v>
      </c>
      <c r="C699" s="2">
        <v>1.016</v>
      </c>
      <c r="D699" s="1">
        <f t="shared" si="49"/>
        <v>1.2972440944881891</v>
      </c>
      <c r="E699" s="1">
        <f t="shared" si="50"/>
        <v>4.206869023310249</v>
      </c>
      <c r="F699" s="1">
        <f t="shared" si="48"/>
        <v>0.79397683924717244</v>
      </c>
      <c r="G699" s="1">
        <f t="shared" si="47"/>
        <v>5.2984782620348092</v>
      </c>
    </row>
    <row r="700" spans="1:7" x14ac:dyDescent="0.25">
      <c r="A700" s="2" t="s">
        <v>73</v>
      </c>
      <c r="B700" s="2">
        <v>1.645</v>
      </c>
      <c r="C700" s="2">
        <v>1.0940000000000001</v>
      </c>
      <c r="D700" s="1">
        <f t="shared" si="49"/>
        <v>1.5036563071297988</v>
      </c>
      <c r="E700" s="1">
        <f t="shared" si="50"/>
        <v>5.6537043871798005</v>
      </c>
      <c r="F700" s="1">
        <f t="shared" si="48"/>
        <v>1.2035041101806701</v>
      </c>
      <c r="G700" s="1">
        <f t="shared" si="47"/>
        <v>4.6977025997286095</v>
      </c>
    </row>
    <row r="701" spans="1:7" x14ac:dyDescent="0.25">
      <c r="A701" s="2" t="s">
        <v>73</v>
      </c>
      <c r="B701" s="2">
        <v>1.1910000000000001</v>
      </c>
      <c r="C701" s="2">
        <v>0.90600000000000003</v>
      </c>
      <c r="D701" s="1">
        <f t="shared" si="49"/>
        <v>1.314569536423841</v>
      </c>
      <c r="E701" s="1">
        <f t="shared" si="50"/>
        <v>3.3899229864854523</v>
      </c>
      <c r="F701" s="1">
        <f t="shared" si="48"/>
        <v>0.57312326421010151</v>
      </c>
      <c r="G701" s="1">
        <f t="shared" si="47"/>
        <v>5.9148235609621649</v>
      </c>
    </row>
    <row r="702" spans="1:7" x14ac:dyDescent="0.25">
      <c r="A702" s="2" t="s">
        <v>73</v>
      </c>
      <c r="B702" s="2">
        <v>1.2490000000000001</v>
      </c>
      <c r="C702" s="2">
        <v>0.95499999999999996</v>
      </c>
      <c r="D702" s="1">
        <f t="shared" si="49"/>
        <v>1.3078534031413613</v>
      </c>
      <c r="E702" s="1">
        <f t="shared" si="50"/>
        <v>3.7472760092386377</v>
      </c>
      <c r="F702" s="1">
        <f t="shared" si="48"/>
        <v>0.66663910194779374</v>
      </c>
      <c r="G702" s="1">
        <f t="shared" si="47"/>
        <v>5.6211464318396622</v>
      </c>
    </row>
    <row r="703" spans="1:7" x14ac:dyDescent="0.25">
      <c r="A703" s="2" t="s">
        <v>73</v>
      </c>
      <c r="B703" s="2">
        <v>1.0049999999999999</v>
      </c>
      <c r="C703" s="2">
        <v>0.98699999999999999</v>
      </c>
      <c r="D703" s="1">
        <f t="shared" si="49"/>
        <v>1.0182370820668691</v>
      </c>
      <c r="E703" s="1">
        <f t="shared" si="50"/>
        <v>3.1162557088385912</v>
      </c>
      <c r="F703" s="1">
        <f t="shared" si="48"/>
        <v>0.51721472736458063</v>
      </c>
      <c r="G703" s="1">
        <f t="shared" si="47"/>
        <v>6.0250714915199364</v>
      </c>
    </row>
    <row r="704" spans="1:7" x14ac:dyDescent="0.25">
      <c r="A704" s="2" t="s">
        <v>73</v>
      </c>
      <c r="B704" s="2">
        <v>1.194</v>
      </c>
      <c r="C704" s="2">
        <v>0.96699999999999997</v>
      </c>
      <c r="D704" s="1">
        <f t="shared" si="49"/>
        <v>1.2347466390899691</v>
      </c>
      <c r="E704" s="1">
        <f t="shared" si="50"/>
        <v>3.6272765946494676</v>
      </c>
      <c r="F704" s="1">
        <f t="shared" si="48"/>
        <v>0.64016697803413469</v>
      </c>
      <c r="G704" s="1">
        <f t="shared" si="47"/>
        <v>5.6661413648488059</v>
      </c>
    </row>
    <row r="705" spans="1:7" x14ac:dyDescent="0.25">
      <c r="A705" s="2" t="s">
        <v>73</v>
      </c>
      <c r="B705" s="2">
        <v>1.39</v>
      </c>
      <c r="C705" s="2">
        <v>0.90500000000000003</v>
      </c>
      <c r="D705" s="1">
        <f t="shared" si="49"/>
        <v>1.5359116022099446</v>
      </c>
      <c r="E705" s="1">
        <f t="shared" si="50"/>
        <v>3.9519664785832798</v>
      </c>
      <c r="F705" s="1">
        <f t="shared" si="48"/>
        <v>0.70008209532852761</v>
      </c>
      <c r="G705" s="1">
        <f t="shared" si="47"/>
        <v>5.6450043572800412</v>
      </c>
    </row>
    <row r="706" spans="1:7" x14ac:dyDescent="0.25">
      <c r="A706" s="2" t="s">
        <v>73</v>
      </c>
      <c r="B706" s="2">
        <v>1.034</v>
      </c>
      <c r="C706" s="2">
        <v>1.0329999999999999</v>
      </c>
      <c r="D706" s="1">
        <f t="shared" si="49"/>
        <v>1.000968054211036</v>
      </c>
      <c r="E706" s="1">
        <f t="shared" si="50"/>
        <v>3.3556042283376364</v>
      </c>
      <c r="F706" s="1">
        <f t="shared" si="48"/>
        <v>0.5780025578923903</v>
      </c>
      <c r="G706" s="1">
        <f t="shared" si="47"/>
        <v>5.8055179557914105</v>
      </c>
    </row>
    <row r="707" spans="1:7" x14ac:dyDescent="0.25">
      <c r="A707" s="2" t="s">
        <v>73</v>
      </c>
      <c r="B707" s="2">
        <v>1.776</v>
      </c>
      <c r="C707" s="2">
        <v>0.95499999999999996</v>
      </c>
      <c r="D707" s="1">
        <f t="shared" si="49"/>
        <v>1.8596858638743456</v>
      </c>
      <c r="E707" s="1">
        <f t="shared" si="50"/>
        <v>5.3283924679005761</v>
      </c>
      <c r="F707" s="1">
        <f t="shared" si="48"/>
        <v>1.0441306564533317</v>
      </c>
      <c r="G707" s="1">
        <f t="shared" si="47"/>
        <v>5.103185540016498</v>
      </c>
    </row>
    <row r="708" spans="1:7" x14ac:dyDescent="0.25">
      <c r="A708" s="2" t="s">
        <v>73</v>
      </c>
      <c r="B708" s="2">
        <v>1.6619999999999999</v>
      </c>
      <c r="C708" s="2">
        <v>1.1279999999999999</v>
      </c>
      <c r="D708" s="1">
        <f t="shared" si="49"/>
        <v>1.4734042553191491</v>
      </c>
      <c r="E708" s="1">
        <f t="shared" si="50"/>
        <v>5.8896568450203137</v>
      </c>
      <c r="F708" s="1">
        <f t="shared" si="48"/>
        <v>1.2851358809628799</v>
      </c>
      <c r="G708" s="1">
        <f t="shared" si="47"/>
        <v>4.58290592634261</v>
      </c>
    </row>
    <row r="709" spans="1:7" x14ac:dyDescent="0.25">
      <c r="A709" s="2" t="s">
        <v>73</v>
      </c>
      <c r="B709" s="2">
        <v>1.885</v>
      </c>
      <c r="C709" s="2">
        <v>1.02</v>
      </c>
      <c r="D709" s="1">
        <f t="shared" si="49"/>
        <v>1.8480392156862744</v>
      </c>
      <c r="E709" s="1">
        <f t="shared" si="50"/>
        <v>6.0403401950570954</v>
      </c>
      <c r="F709" s="1">
        <f t="shared" si="48"/>
        <v>1.2624631450119994</v>
      </c>
      <c r="G709" s="1">
        <f t="shared" si="47"/>
        <v>4.7845675487023298</v>
      </c>
    </row>
    <row r="710" spans="1:7" x14ac:dyDescent="0.25">
      <c r="A710" s="2" t="s">
        <v>73</v>
      </c>
      <c r="B710" s="2">
        <v>1.171</v>
      </c>
      <c r="C710" s="2">
        <v>0.84</v>
      </c>
      <c r="D710" s="1">
        <f t="shared" si="49"/>
        <v>1.3940476190476192</v>
      </c>
      <c r="E710" s="1">
        <f t="shared" si="50"/>
        <v>3.0901961977770642</v>
      </c>
      <c r="F710" s="1">
        <f t="shared" si="48"/>
        <v>0.49377165718707638</v>
      </c>
      <c r="G710" s="1">
        <f t="shared" ref="G710:G773" si="51">E710/F710</f>
        <v>6.2583507027951475</v>
      </c>
    </row>
    <row r="711" spans="1:7" x14ac:dyDescent="0.25">
      <c r="A711" s="2" t="s">
        <v>73</v>
      </c>
      <c r="B711" s="2">
        <v>1.206</v>
      </c>
      <c r="C711" s="2">
        <v>0.97199999999999998</v>
      </c>
      <c r="D711" s="1">
        <f t="shared" si="49"/>
        <v>1.2407407407407407</v>
      </c>
      <c r="E711" s="1">
        <f t="shared" si="50"/>
        <v>3.6826754395028702</v>
      </c>
      <c r="F711" s="1">
        <f t="shared" ref="F711:F774" si="52">(((4/3)*PI()*(C711/2)^3)+(PI()*((C711/2)^2)*(B711-C711)))</f>
        <v>0.65447188743523388</v>
      </c>
      <c r="G711" s="1">
        <f t="shared" si="51"/>
        <v>5.6269421348786439</v>
      </c>
    </row>
    <row r="712" spans="1:7" x14ac:dyDescent="0.25">
      <c r="A712" s="2" t="s">
        <v>73</v>
      </c>
      <c r="B712" s="2">
        <v>1.661</v>
      </c>
      <c r="C712" s="2">
        <v>0.99099999999999999</v>
      </c>
      <c r="D712" s="1">
        <f t="shared" si="49"/>
        <v>1.6760847628657922</v>
      </c>
      <c r="E712" s="1">
        <f t="shared" si="50"/>
        <v>5.1712217290341327</v>
      </c>
      <c r="F712" s="1">
        <f t="shared" si="52"/>
        <v>1.0263759526401524</v>
      </c>
      <c r="G712" s="1">
        <f t="shared" si="51"/>
        <v>5.0383309504983735</v>
      </c>
    </row>
    <row r="713" spans="1:7" x14ac:dyDescent="0.25">
      <c r="A713" s="2" t="s">
        <v>73</v>
      </c>
      <c r="B713" s="2">
        <v>2.4289999999999998</v>
      </c>
      <c r="C713" s="2">
        <v>1.0940000000000001</v>
      </c>
      <c r="D713" s="1">
        <f t="shared" si="49"/>
        <v>2.2202925045703834</v>
      </c>
      <c r="E713" s="1">
        <f t="shared" si="50"/>
        <v>8.3482358397931513</v>
      </c>
      <c r="F713" s="1">
        <f t="shared" si="52"/>
        <v>1.9404584624704215</v>
      </c>
      <c r="G713" s="1">
        <f t="shared" si="51"/>
        <v>4.3021976513554998</v>
      </c>
    </row>
    <row r="714" spans="1:7" x14ac:dyDescent="0.25">
      <c r="A714" s="2" t="s">
        <v>73</v>
      </c>
      <c r="B714" s="2">
        <v>1.091</v>
      </c>
      <c r="C714" s="2">
        <v>1.0740000000000001</v>
      </c>
      <c r="D714" s="1">
        <f t="shared" si="49"/>
        <v>1.0158286778398509</v>
      </c>
      <c r="E714" s="1">
        <f t="shared" si="50"/>
        <v>3.681110926361383</v>
      </c>
      <c r="F714" s="1">
        <f t="shared" si="52"/>
        <v>0.66405250409958461</v>
      </c>
      <c r="G714" s="1">
        <f t="shared" si="51"/>
        <v>5.5434034261383429</v>
      </c>
    </row>
    <row r="715" spans="1:7" x14ac:dyDescent="0.25">
      <c r="A715" s="2" t="s">
        <v>73</v>
      </c>
      <c r="B715" s="2">
        <v>1.2150000000000001</v>
      </c>
      <c r="C715" s="2">
        <v>1.0349999999999999</v>
      </c>
      <c r="D715" s="1">
        <f t="shared" si="49"/>
        <v>1.173913043478261</v>
      </c>
      <c r="E715" s="1">
        <f t="shared" si="50"/>
        <v>3.9506313017055046</v>
      </c>
      <c r="F715" s="1">
        <f t="shared" si="52"/>
        <v>0.73196418839932542</v>
      </c>
      <c r="G715" s="1">
        <f t="shared" si="51"/>
        <v>5.3973013493253372</v>
      </c>
    </row>
    <row r="716" spans="1:7" x14ac:dyDescent="0.25">
      <c r="A716" s="2" t="s">
        <v>73</v>
      </c>
      <c r="B716" s="2">
        <v>1.2070000000000001</v>
      </c>
      <c r="C716" s="2">
        <v>1.056</v>
      </c>
      <c r="D716" s="1">
        <f t="shared" si="49"/>
        <v>1.1429924242424243</v>
      </c>
      <c r="E716" s="1">
        <f t="shared" si="50"/>
        <v>4.0042488635243219</v>
      </c>
      <c r="F716" s="1">
        <f t="shared" si="52"/>
        <v>0.7488310302193123</v>
      </c>
      <c r="G716" s="1">
        <f t="shared" si="51"/>
        <v>5.3473329789119264</v>
      </c>
    </row>
    <row r="717" spans="1:7" x14ac:dyDescent="0.25">
      <c r="A717" s="2" t="s">
        <v>73</v>
      </c>
      <c r="B717" s="2">
        <v>1.331</v>
      </c>
      <c r="C717" s="2">
        <v>1.095</v>
      </c>
      <c r="D717" s="1">
        <f t="shared" si="49"/>
        <v>1.2155251141552512</v>
      </c>
      <c r="E717" s="1">
        <f t="shared" si="50"/>
        <v>4.5786985050111761</v>
      </c>
      <c r="F717" s="1">
        <f t="shared" si="52"/>
        <v>0.90969382375012597</v>
      </c>
      <c r="G717" s="1">
        <f t="shared" si="51"/>
        <v>5.0332302863571483</v>
      </c>
    </row>
    <row r="718" spans="1:7" x14ac:dyDescent="0.25">
      <c r="A718" s="2" t="s">
        <v>73</v>
      </c>
      <c r="B718" s="2">
        <v>2.0339999999999998</v>
      </c>
      <c r="C718" s="2">
        <v>1.0669999999999999</v>
      </c>
      <c r="D718" s="1">
        <f t="shared" si="49"/>
        <v>1.9062792877225867</v>
      </c>
      <c r="E718" s="1">
        <f t="shared" si="50"/>
        <v>6.8181294210475478</v>
      </c>
      <c r="F718" s="1">
        <f t="shared" si="52"/>
        <v>1.500710566392891</v>
      </c>
      <c r="G718" s="1">
        <f t="shared" si="51"/>
        <v>4.543267418603981</v>
      </c>
    </row>
    <row r="719" spans="1:7" x14ac:dyDescent="0.25">
      <c r="A719" s="2" t="s">
        <v>73</v>
      </c>
      <c r="B719" s="2">
        <v>1.5369999999999999</v>
      </c>
      <c r="C719" s="2">
        <v>1.212</v>
      </c>
      <c r="D719" s="1">
        <f t="shared" si="49"/>
        <v>1.2681518151815181</v>
      </c>
      <c r="E719" s="1">
        <f t="shared" si="50"/>
        <v>5.852297025183824</v>
      </c>
      <c r="F719" s="1">
        <f t="shared" si="52"/>
        <v>1.3071488070582833</v>
      </c>
      <c r="G719" s="1">
        <f t="shared" si="51"/>
        <v>4.4771467438005939</v>
      </c>
    </row>
    <row r="720" spans="1:7" x14ac:dyDescent="0.25">
      <c r="A720" s="2" t="s">
        <v>73</v>
      </c>
      <c r="B720" s="2">
        <v>1.4390000000000001</v>
      </c>
      <c r="C720" s="2">
        <v>0.93799999999999994</v>
      </c>
      <c r="D720" s="1">
        <f t="shared" si="49"/>
        <v>1.5341151385927507</v>
      </c>
      <c r="E720" s="1">
        <f t="shared" si="50"/>
        <v>4.2404652151477382</v>
      </c>
      <c r="F720" s="1">
        <f t="shared" si="52"/>
        <v>0.77832771486803254</v>
      </c>
      <c r="G720" s="1">
        <f t="shared" si="51"/>
        <v>5.4481745081719462</v>
      </c>
    </row>
    <row r="721" spans="1:7" x14ac:dyDescent="0.25">
      <c r="A721" s="2" t="s">
        <v>73</v>
      </c>
      <c r="B721" s="2">
        <v>2.2789999999999999</v>
      </c>
      <c r="C721" s="2">
        <v>1.1990000000000001</v>
      </c>
      <c r="D721" s="1">
        <f t="shared" si="49"/>
        <v>1.9007506255212676</v>
      </c>
      <c r="E721" s="1">
        <f t="shared" si="50"/>
        <v>8.5844678993798347</v>
      </c>
      <c r="F721" s="1">
        <f t="shared" si="52"/>
        <v>2.121934941861471</v>
      </c>
      <c r="G721" s="1">
        <f t="shared" si="51"/>
        <v>4.0455848716309353</v>
      </c>
    </row>
    <row r="722" spans="1:7" x14ac:dyDescent="0.25">
      <c r="A722" s="2" t="s">
        <v>73</v>
      </c>
      <c r="B722" s="2">
        <v>1.575</v>
      </c>
      <c r="C722" s="2">
        <v>1.147</v>
      </c>
      <c r="D722" s="1">
        <f t="shared" si="49"/>
        <v>1.3731473408892763</v>
      </c>
      <c r="E722" s="1">
        <f t="shared" si="50"/>
        <v>5.6753656685263012</v>
      </c>
      <c r="F722" s="1">
        <f t="shared" si="52"/>
        <v>1.2323549069417572</v>
      </c>
      <c r="G722" s="1">
        <f t="shared" si="51"/>
        <v>4.605301310975773</v>
      </c>
    </row>
    <row r="723" spans="1:7" x14ac:dyDescent="0.25">
      <c r="A723" s="2" t="s">
        <v>73</v>
      </c>
      <c r="B723" s="2">
        <v>2.4510000000000001</v>
      </c>
      <c r="C723" s="2">
        <v>1.2709999999999999</v>
      </c>
      <c r="D723" s="1">
        <f t="shared" si="49"/>
        <v>1.9284028324154212</v>
      </c>
      <c r="E723" s="1">
        <f t="shared" si="50"/>
        <v>9.7867554079086467</v>
      </c>
      <c r="F723" s="1">
        <f t="shared" si="52"/>
        <v>2.5722083490695766</v>
      </c>
      <c r="G723" s="1">
        <f t="shared" si="51"/>
        <v>3.8048066407407193</v>
      </c>
    </row>
    <row r="724" spans="1:7" x14ac:dyDescent="0.25">
      <c r="A724" s="2" t="s">
        <v>73</v>
      </c>
      <c r="B724" s="2">
        <v>1.6739999999999999</v>
      </c>
      <c r="C724" s="2">
        <v>1.19</v>
      </c>
      <c r="D724" s="1">
        <f t="shared" si="49"/>
        <v>1.4067226890756304</v>
      </c>
      <c r="E724" s="1">
        <f t="shared" si="50"/>
        <v>6.2582410615100832</v>
      </c>
      <c r="F724" s="1">
        <f t="shared" si="52"/>
        <v>1.4206531212550226</v>
      </c>
      <c r="G724" s="1">
        <f t="shared" si="51"/>
        <v>4.4051858739320373</v>
      </c>
    </row>
    <row r="725" spans="1:7" x14ac:dyDescent="0.25">
      <c r="A725" s="2" t="s">
        <v>73</v>
      </c>
      <c r="B725" s="2">
        <v>1.2969999999999999</v>
      </c>
      <c r="C725" s="2">
        <v>1.0980000000000001</v>
      </c>
      <c r="D725" s="1">
        <f t="shared" si="49"/>
        <v>1.1812386156648451</v>
      </c>
      <c r="E725" s="1">
        <f t="shared" si="50"/>
        <v>4.4739609475331461</v>
      </c>
      <c r="F725" s="1">
        <f t="shared" si="52"/>
        <v>0.88154450483507862</v>
      </c>
      <c r="G725" s="1">
        <f t="shared" si="51"/>
        <v>5.0751390576362843</v>
      </c>
    </row>
    <row r="726" spans="1:7" x14ac:dyDescent="0.25">
      <c r="A726" s="2" t="s">
        <v>73</v>
      </c>
      <c r="B726" s="2">
        <v>1.147</v>
      </c>
      <c r="C726" s="2">
        <v>1.0289999999999999</v>
      </c>
      <c r="D726" s="1">
        <f t="shared" si="49"/>
        <v>1.1146744412050535</v>
      </c>
      <c r="E726" s="1">
        <f t="shared" si="50"/>
        <v>3.7079055701038501</v>
      </c>
      <c r="F726" s="1">
        <f t="shared" si="52"/>
        <v>0.66861586849085364</v>
      </c>
      <c r="G726" s="1">
        <f t="shared" si="51"/>
        <v>5.5456439860947944</v>
      </c>
    </row>
    <row r="727" spans="1:7" x14ac:dyDescent="0.25">
      <c r="A727" s="2" t="s">
        <v>73</v>
      </c>
      <c r="B727" s="2">
        <v>1.1739999999999999</v>
      </c>
      <c r="C727" s="2">
        <v>0.90500000000000003</v>
      </c>
      <c r="D727" s="1">
        <f t="shared" si="49"/>
        <v>1.2972375690607734</v>
      </c>
      <c r="E727" s="1">
        <f t="shared" si="50"/>
        <v>3.3378479466595472</v>
      </c>
      <c r="F727" s="1">
        <f t="shared" si="52"/>
        <v>0.56113777748078308</v>
      </c>
      <c r="G727" s="1">
        <f t="shared" si="51"/>
        <v>5.9483572138820335</v>
      </c>
    </row>
    <row r="728" spans="1:7" x14ac:dyDescent="0.25">
      <c r="A728" s="2" t="s">
        <v>73</v>
      </c>
      <c r="B728" s="2">
        <v>2.3450000000000002</v>
      </c>
      <c r="C728" s="2">
        <v>1.0740000000000001</v>
      </c>
      <c r="D728" s="1">
        <f t="shared" si="49"/>
        <v>2.1834264432029795</v>
      </c>
      <c r="E728" s="1">
        <f t="shared" si="50"/>
        <v>7.912195345845503</v>
      </c>
      <c r="F728" s="1">
        <f t="shared" si="52"/>
        <v>1.8000986707310709</v>
      </c>
      <c r="G728" s="1">
        <f t="shared" si="51"/>
        <v>4.3954231367951273</v>
      </c>
    </row>
    <row r="729" spans="1:7" x14ac:dyDescent="0.25">
      <c r="A729" s="2" t="s">
        <v>73</v>
      </c>
      <c r="B729" s="2">
        <v>1.26</v>
      </c>
      <c r="C729" s="2">
        <v>1.04</v>
      </c>
      <c r="D729" s="1">
        <f t="shared" si="49"/>
        <v>1.2115384615384615</v>
      </c>
      <c r="E729" s="1">
        <f t="shared" si="50"/>
        <v>4.116743013264065</v>
      </c>
      <c r="F729" s="1">
        <f t="shared" si="52"/>
        <v>0.77586447689135452</v>
      </c>
      <c r="G729" s="1">
        <f t="shared" si="51"/>
        <v>5.306007860752386</v>
      </c>
    </row>
    <row r="730" spans="1:7" x14ac:dyDescent="0.25">
      <c r="A730" s="2" t="s">
        <v>73</v>
      </c>
      <c r="B730" s="2">
        <v>1.619</v>
      </c>
      <c r="C730" s="2">
        <v>1.054</v>
      </c>
      <c r="D730" s="1">
        <f t="shared" si="49"/>
        <v>1.5360531309297911</v>
      </c>
      <c r="E730" s="1">
        <f t="shared" si="50"/>
        <v>5.3608953854946169</v>
      </c>
      <c r="F730" s="1">
        <f t="shared" si="52"/>
        <v>1.1060536004319523</v>
      </c>
      <c r="G730" s="1">
        <f t="shared" si="51"/>
        <v>4.8468676232336305</v>
      </c>
    </row>
    <row r="731" spans="1:7" x14ac:dyDescent="0.25">
      <c r="A731" s="2" t="s">
        <v>73</v>
      </c>
      <c r="B731" s="2">
        <v>1.3540000000000001</v>
      </c>
      <c r="C731" s="2">
        <v>1.194</v>
      </c>
      <c r="D731" s="1">
        <f t="shared" si="49"/>
        <v>1.1340033500837523</v>
      </c>
      <c r="E731" s="1">
        <f t="shared" si="50"/>
        <v>5.0789374448349323</v>
      </c>
      <c r="F731" s="1">
        <f t="shared" si="52"/>
        <v>1.0704254526460599</v>
      </c>
      <c r="G731" s="1">
        <f t="shared" si="51"/>
        <v>4.7447838915638165</v>
      </c>
    </row>
    <row r="732" spans="1:7" x14ac:dyDescent="0.25">
      <c r="A732" s="2" t="s">
        <v>73</v>
      </c>
      <c r="B732" s="2">
        <v>2</v>
      </c>
      <c r="C732" s="2">
        <v>1.143</v>
      </c>
      <c r="D732" s="1">
        <f t="shared" si="49"/>
        <v>1.7497812773403325</v>
      </c>
      <c r="E732" s="1">
        <f t="shared" si="50"/>
        <v>7.1816808061062671</v>
      </c>
      <c r="F732" s="1">
        <f t="shared" si="52"/>
        <v>1.6612278025341689</v>
      </c>
      <c r="G732" s="1">
        <f t="shared" si="51"/>
        <v>4.3231161886110749</v>
      </c>
    </row>
    <row r="733" spans="1:7" x14ac:dyDescent="0.25">
      <c r="A733" s="2" t="s">
        <v>73</v>
      </c>
      <c r="B733" s="2">
        <v>1.899</v>
      </c>
      <c r="C733" s="2">
        <v>1.0780000000000001</v>
      </c>
      <c r="D733" s="1">
        <f t="shared" si="49"/>
        <v>1.761595547309833</v>
      </c>
      <c r="E733" s="1">
        <f t="shared" si="50"/>
        <v>6.4312234362020444</v>
      </c>
      <c r="F733" s="1">
        <f t="shared" si="52"/>
        <v>1.4052516716631116</v>
      </c>
      <c r="G733" s="1">
        <f t="shared" si="51"/>
        <v>4.5765634483043947</v>
      </c>
    </row>
    <row r="734" spans="1:7" x14ac:dyDescent="0.25">
      <c r="A734" s="2" t="s">
        <v>73</v>
      </c>
      <c r="B734" s="2">
        <v>1.2070000000000001</v>
      </c>
      <c r="C734" s="2">
        <v>1.079</v>
      </c>
      <c r="D734" s="1">
        <f t="shared" si="49"/>
        <v>1.1186283595922151</v>
      </c>
      <c r="E734" s="1">
        <f t="shared" si="50"/>
        <v>4.0914626171806274</v>
      </c>
      <c r="F734" s="1">
        <f t="shared" si="52"/>
        <v>0.77479545103080194</v>
      </c>
      <c r="G734" s="1">
        <f t="shared" si="51"/>
        <v>5.2807003599947206</v>
      </c>
    </row>
    <row r="735" spans="1:7" x14ac:dyDescent="0.25">
      <c r="A735" s="2" t="s">
        <v>73</v>
      </c>
      <c r="B735" s="2">
        <v>1.2010000000000001</v>
      </c>
      <c r="C735" s="2">
        <v>0.84599999999999997</v>
      </c>
      <c r="D735" s="1">
        <f t="shared" si="49"/>
        <v>1.4196217494089836</v>
      </c>
      <c r="E735" s="1">
        <f t="shared" si="50"/>
        <v>3.1920026493092948</v>
      </c>
      <c r="F735" s="1">
        <f t="shared" si="52"/>
        <v>0.51659014732912045</v>
      </c>
      <c r="G735" s="1">
        <f t="shared" si="51"/>
        <v>6.1789847634776214</v>
      </c>
    </row>
    <row r="736" spans="1:7" x14ac:dyDescent="0.25">
      <c r="A736" s="2" t="s">
        <v>73</v>
      </c>
      <c r="B736" s="2">
        <v>1.411</v>
      </c>
      <c r="C736" s="2">
        <v>1.1890000000000001</v>
      </c>
      <c r="D736" s="1">
        <f t="shared" si="49"/>
        <v>1.1867115222876365</v>
      </c>
      <c r="E736" s="1">
        <f t="shared" si="50"/>
        <v>5.2705840214818718</v>
      </c>
      <c r="F736" s="1">
        <f t="shared" si="52"/>
        <v>1.1266187738184312</v>
      </c>
      <c r="G736" s="1">
        <f t="shared" si="51"/>
        <v>4.6782320195307632</v>
      </c>
    </row>
    <row r="737" spans="1:7" x14ac:dyDescent="0.25">
      <c r="A737" s="2" t="s">
        <v>73</v>
      </c>
      <c r="B737" s="2">
        <v>2.2829999999999999</v>
      </c>
      <c r="C737" s="2">
        <v>1.123</v>
      </c>
      <c r="D737" s="1">
        <f t="shared" si="49"/>
        <v>2.0329474621549419</v>
      </c>
      <c r="E737" s="1">
        <f t="shared" si="50"/>
        <v>8.0544435196073927</v>
      </c>
      <c r="F737" s="1">
        <f t="shared" si="52"/>
        <v>1.8905121935773246</v>
      </c>
      <c r="G737" s="1">
        <f t="shared" si="51"/>
        <v>4.2604557362660325</v>
      </c>
    </row>
    <row r="738" spans="1:7" x14ac:dyDescent="0.25">
      <c r="A738" s="2" t="s">
        <v>73</v>
      </c>
      <c r="B738" s="2">
        <v>1.351</v>
      </c>
      <c r="C738" s="2">
        <v>1.0780000000000001</v>
      </c>
      <c r="D738" s="1">
        <f t="shared" si="49"/>
        <v>1.2532467532467531</v>
      </c>
      <c r="E738" s="1">
        <f t="shared" si="50"/>
        <v>4.575346425649796</v>
      </c>
      <c r="F738" s="1">
        <f t="shared" si="52"/>
        <v>0.9050928173192806</v>
      </c>
      <c r="G738" s="1">
        <f t="shared" si="51"/>
        <v>5.0551129542726185</v>
      </c>
    </row>
    <row r="739" spans="1:7" x14ac:dyDescent="0.25">
      <c r="A739" s="2" t="s">
        <v>73</v>
      </c>
      <c r="B739" s="2">
        <v>2.1440000000000001</v>
      </c>
      <c r="C739" s="2">
        <v>1.1659999999999999</v>
      </c>
      <c r="D739" s="1">
        <f t="shared" si="49"/>
        <v>1.8387650085763296</v>
      </c>
      <c r="E739" s="1">
        <f t="shared" si="50"/>
        <v>7.8536800410797376</v>
      </c>
      <c r="F739" s="1">
        <f t="shared" si="52"/>
        <v>1.8743322693686253</v>
      </c>
      <c r="G739" s="1">
        <f t="shared" si="51"/>
        <v>4.190121553914917</v>
      </c>
    </row>
    <row r="740" spans="1:7" x14ac:dyDescent="0.25">
      <c r="A740" s="2" t="s">
        <v>73</v>
      </c>
      <c r="B740" s="2">
        <v>1.0589999999999999</v>
      </c>
      <c r="C740" s="2">
        <v>0.93799999999999994</v>
      </c>
      <c r="D740" s="1">
        <f t="shared" si="49"/>
        <v>1.1289978678038379</v>
      </c>
      <c r="E740" s="1">
        <f t="shared" si="50"/>
        <v>3.120675929702192</v>
      </c>
      <c r="F740" s="1">
        <f t="shared" si="52"/>
        <v>0.51573712743105193</v>
      </c>
      <c r="G740" s="1">
        <f t="shared" si="51"/>
        <v>6.0509041597347286</v>
      </c>
    </row>
    <row r="741" spans="1:7" x14ac:dyDescent="0.25">
      <c r="A741" s="2" t="s">
        <v>73</v>
      </c>
      <c r="B741" s="2">
        <v>1.2529999999999999</v>
      </c>
      <c r="C741" s="2">
        <v>0.93400000000000005</v>
      </c>
      <c r="D741" s="1">
        <f t="shared" si="49"/>
        <v>1.3415417558886509</v>
      </c>
      <c r="E741" s="1">
        <f t="shared" si="50"/>
        <v>3.6766121656814423</v>
      </c>
      <c r="F741" s="1">
        <f t="shared" si="52"/>
        <v>0.64517990354873422</v>
      </c>
      <c r="G741" s="1">
        <f t="shared" si="51"/>
        <v>5.6985844497925005</v>
      </c>
    </row>
    <row r="742" spans="1:7" x14ac:dyDescent="0.25">
      <c r="A742" s="2" t="s">
        <v>73</v>
      </c>
      <c r="B742" s="2">
        <v>2.254</v>
      </c>
      <c r="C742" s="2">
        <v>1.1180000000000001</v>
      </c>
      <c r="D742" s="1">
        <f t="shared" si="49"/>
        <v>2.0161001788908766</v>
      </c>
      <c r="E742" s="1">
        <f t="shared" si="50"/>
        <v>7.9167255224519799</v>
      </c>
      <c r="F742" s="1">
        <f t="shared" si="52"/>
        <v>1.8468823836463995</v>
      </c>
      <c r="G742" s="1">
        <f t="shared" si="51"/>
        <v>4.2865347531343936</v>
      </c>
    </row>
    <row r="743" spans="1:7" x14ac:dyDescent="0.25">
      <c r="A743" s="2" t="s">
        <v>73</v>
      </c>
      <c r="B743" s="2">
        <v>1.617</v>
      </c>
      <c r="C743" s="2">
        <v>0.93500000000000005</v>
      </c>
      <c r="D743" s="1">
        <f t="shared" si="49"/>
        <v>1.7294117647058822</v>
      </c>
      <c r="E743" s="1">
        <f t="shared" si="50"/>
        <v>4.749758224999141</v>
      </c>
      <c r="F743" s="1">
        <f t="shared" si="52"/>
        <v>0.89626106733175392</v>
      </c>
      <c r="G743" s="1">
        <f t="shared" si="51"/>
        <v>5.2995253259628674</v>
      </c>
    </row>
    <row r="744" spans="1:7" x14ac:dyDescent="0.25">
      <c r="A744" s="2" t="s">
        <v>73</v>
      </c>
      <c r="B744" s="2">
        <v>1.2509999999999999</v>
      </c>
      <c r="C744" s="2">
        <v>0.80300000000000005</v>
      </c>
      <c r="D744" s="1">
        <f t="shared" si="49"/>
        <v>1.5579078455790782</v>
      </c>
      <c r="E744" s="1">
        <f t="shared" si="50"/>
        <v>3.1558963249415877</v>
      </c>
      <c r="F744" s="1">
        <f t="shared" si="52"/>
        <v>0.49799127426977613</v>
      </c>
      <c r="G744" s="1">
        <f t="shared" si="51"/>
        <v>6.3372522532030313</v>
      </c>
    </row>
    <row r="745" spans="1:7" x14ac:dyDescent="0.25">
      <c r="A745" s="2" t="s">
        <v>73</v>
      </c>
      <c r="B745" s="2">
        <v>1.542</v>
      </c>
      <c r="C745" s="2">
        <v>1.05</v>
      </c>
      <c r="D745" s="1">
        <f t="shared" si="49"/>
        <v>1.4685714285714286</v>
      </c>
      <c r="E745" s="1">
        <f t="shared" si="50"/>
        <v>5.0865526654272344</v>
      </c>
      <c r="F745" s="1">
        <f t="shared" si="52"/>
        <v>1.0321545583736587</v>
      </c>
      <c r="G745" s="1">
        <f t="shared" si="51"/>
        <v>4.9280920421860017</v>
      </c>
    </row>
    <row r="746" spans="1:7" x14ac:dyDescent="0.25">
      <c r="A746" s="2" t="s">
        <v>73</v>
      </c>
      <c r="B746" s="2">
        <v>1.2889999999999999</v>
      </c>
      <c r="C746" s="2">
        <v>1.018</v>
      </c>
      <c r="D746" s="1">
        <f t="shared" si="49"/>
        <v>1.2662082514734774</v>
      </c>
      <c r="E746" s="1">
        <f t="shared" si="50"/>
        <v>4.1224041632258333</v>
      </c>
      <c r="F746" s="1">
        <f t="shared" si="52"/>
        <v>0.77295930898170062</v>
      </c>
      <c r="G746" s="1">
        <f t="shared" si="51"/>
        <v>5.3332744884807761</v>
      </c>
    </row>
    <row r="747" spans="1:7" x14ac:dyDescent="0.25">
      <c r="A747" s="2" t="s">
        <v>73</v>
      </c>
      <c r="B747" s="2">
        <v>1.792</v>
      </c>
      <c r="C747" s="2">
        <v>1.1220000000000001</v>
      </c>
      <c r="D747" s="1">
        <f t="shared" si="49"/>
        <v>1.5971479500891264</v>
      </c>
      <c r="E747" s="1">
        <f t="shared" si="50"/>
        <v>6.316561587531325</v>
      </c>
      <c r="F747" s="1">
        <f t="shared" si="52"/>
        <v>1.4020123074101547</v>
      </c>
      <c r="G747" s="1">
        <f t="shared" si="51"/>
        <v>4.5053538789538123</v>
      </c>
    </row>
    <row r="748" spans="1:7" x14ac:dyDescent="0.25">
      <c r="A748" s="2" t="s">
        <v>73</v>
      </c>
      <c r="B748" s="2">
        <v>1.2250000000000001</v>
      </c>
      <c r="C748" s="2">
        <v>1.052</v>
      </c>
      <c r="D748" s="1">
        <f t="shared" si="49"/>
        <v>1.164448669201521</v>
      </c>
      <c r="E748" s="1">
        <f t="shared" si="50"/>
        <v>4.048570452681167</v>
      </c>
      <c r="F748" s="1">
        <f t="shared" si="52"/>
        <v>0.7599734090371838</v>
      </c>
      <c r="G748" s="1">
        <f t="shared" si="51"/>
        <v>5.3272527756074153</v>
      </c>
    </row>
    <row r="749" spans="1:7" x14ac:dyDescent="0.25">
      <c r="A749" s="2" t="s">
        <v>73</v>
      </c>
      <c r="B749" s="2">
        <v>1.391</v>
      </c>
      <c r="C749" s="2">
        <v>1.2569999999999999</v>
      </c>
      <c r="D749" s="1">
        <f t="shared" si="49"/>
        <v>1.1066030230708035</v>
      </c>
      <c r="E749" s="1">
        <f t="shared" si="50"/>
        <v>5.4930339140972571</v>
      </c>
      <c r="F749" s="1">
        <f t="shared" si="52"/>
        <v>1.2062204903629912</v>
      </c>
      <c r="G749" s="1">
        <f t="shared" si="51"/>
        <v>4.5539219056411682</v>
      </c>
    </row>
    <row r="750" spans="1:7" x14ac:dyDescent="0.25">
      <c r="A750" s="2" t="s">
        <v>73</v>
      </c>
      <c r="B750" s="2">
        <v>0.99</v>
      </c>
      <c r="C750" s="2">
        <v>0.93899999999999995</v>
      </c>
      <c r="D750" s="1">
        <f t="shared" si="49"/>
        <v>1.0543130990415337</v>
      </c>
      <c r="E750" s="1">
        <f t="shared" si="50"/>
        <v>2.9204559467036071</v>
      </c>
      <c r="F750" s="1">
        <f t="shared" si="52"/>
        <v>0.46882389057760682</v>
      </c>
      <c r="G750" s="1">
        <f t="shared" si="51"/>
        <v>6.2293240711464319</v>
      </c>
    </row>
    <row r="751" spans="1:7" x14ac:dyDescent="0.25">
      <c r="A751" s="2" t="s">
        <v>73</v>
      </c>
      <c r="B751" s="2">
        <v>1.73</v>
      </c>
      <c r="C751" s="2">
        <v>1.0249999999999999</v>
      </c>
      <c r="D751" s="1">
        <f t="shared" si="49"/>
        <v>1.6878048780487807</v>
      </c>
      <c r="E751" s="1">
        <f t="shared" si="50"/>
        <v>5.5708291729781001</v>
      </c>
      <c r="F751" s="1">
        <f t="shared" si="52"/>
        <v>1.1455956692239948</v>
      </c>
      <c r="G751" s="1">
        <f t="shared" si="51"/>
        <v>4.8628231780517082</v>
      </c>
    </row>
    <row r="752" spans="1:7" x14ac:dyDescent="0.25">
      <c r="A752" s="2" t="s">
        <v>73</v>
      </c>
      <c r="B752" s="2">
        <v>1.6040000000000001</v>
      </c>
      <c r="C752" s="2">
        <v>1.0169999999999999</v>
      </c>
      <c r="D752" s="1">
        <f t="shared" si="49"/>
        <v>1.577187807276303</v>
      </c>
      <c r="E752" s="1">
        <f t="shared" si="50"/>
        <v>5.1247795648361141</v>
      </c>
      <c r="F752" s="1">
        <f t="shared" si="52"/>
        <v>1.0275957814930619</v>
      </c>
      <c r="G752" s="1">
        <f t="shared" si="51"/>
        <v>4.9871551218223011</v>
      </c>
    </row>
    <row r="753" spans="1:7" x14ac:dyDescent="0.25">
      <c r="A753" s="2" t="s">
        <v>73</v>
      </c>
      <c r="B753" s="2">
        <v>1.0489999999999999</v>
      </c>
      <c r="C753" s="2">
        <v>1.0169999999999999</v>
      </c>
      <c r="D753" s="1">
        <f t="shared" si="49"/>
        <v>1.031465093411996</v>
      </c>
      <c r="E753" s="1">
        <f t="shared" si="50"/>
        <v>3.3515547154071594</v>
      </c>
      <c r="F753" s="1">
        <f t="shared" si="52"/>
        <v>0.57675336352575002</v>
      </c>
      <c r="G753" s="1">
        <f t="shared" si="51"/>
        <v>5.811070948799979</v>
      </c>
    </row>
    <row r="754" spans="1:7" x14ac:dyDescent="0.25">
      <c r="A754" s="2" t="s">
        <v>73</v>
      </c>
      <c r="B754" s="2">
        <v>1.3089999999999999</v>
      </c>
      <c r="C754" s="2">
        <v>0.95799999999999996</v>
      </c>
      <c r="D754" s="1">
        <f t="shared" si="49"/>
        <v>1.3663883089770354</v>
      </c>
      <c r="E754" s="1">
        <f t="shared" si="50"/>
        <v>3.9396263026399794</v>
      </c>
      <c r="F754" s="1">
        <f t="shared" si="52"/>
        <v>0.71336178837862851</v>
      </c>
      <c r="G754" s="1">
        <f t="shared" si="51"/>
        <v>5.5226203124703366</v>
      </c>
    </row>
    <row r="755" spans="1:7" x14ac:dyDescent="0.25">
      <c r="A755" s="2" t="s">
        <v>73</v>
      </c>
      <c r="B755" s="2">
        <v>1.302</v>
      </c>
      <c r="C755" s="2">
        <v>1.046</v>
      </c>
      <c r="D755" s="1">
        <f t="shared" si="49"/>
        <v>1.2447418738049714</v>
      </c>
      <c r="E755" s="1">
        <f t="shared" si="50"/>
        <v>4.2785099021827104</v>
      </c>
      <c r="F755" s="1">
        <f t="shared" si="52"/>
        <v>0.81921525108638704</v>
      </c>
      <c r="G755" s="1">
        <f t="shared" si="51"/>
        <v>5.222693176804075</v>
      </c>
    </row>
    <row r="756" spans="1:7" x14ac:dyDescent="0.25">
      <c r="A756" s="2" t="s">
        <v>73</v>
      </c>
      <c r="B756" s="2">
        <v>2.3919999999999999</v>
      </c>
      <c r="C756" s="2">
        <v>1.1519999999999999</v>
      </c>
      <c r="D756" s="1">
        <f t="shared" si="49"/>
        <v>2.0763888888888888</v>
      </c>
      <c r="E756" s="1">
        <f t="shared" si="50"/>
        <v>8.6569224507495761</v>
      </c>
      <c r="F756" s="1">
        <f t="shared" si="52"/>
        <v>2.0929485288287131</v>
      </c>
      <c r="G756" s="1">
        <f t="shared" si="51"/>
        <v>4.1362328463922102</v>
      </c>
    </row>
    <row r="757" spans="1:7" x14ac:dyDescent="0.25">
      <c r="A757" s="2" t="s">
        <v>73</v>
      </c>
      <c r="B757" s="2">
        <v>0.94399999999999995</v>
      </c>
      <c r="C757" s="2">
        <v>0.94399999999999995</v>
      </c>
      <c r="D757" s="1">
        <f t="shared" si="49"/>
        <v>1</v>
      </c>
      <c r="E757" s="1">
        <f t="shared" si="50"/>
        <v>2.7995863109493935</v>
      </c>
      <c r="F757" s="1">
        <f t="shared" si="52"/>
        <v>0.44046824625603787</v>
      </c>
      <c r="G757" s="1">
        <f t="shared" si="51"/>
        <v>6.3559322033898313</v>
      </c>
    </row>
    <row r="758" spans="1:7" x14ac:dyDescent="0.25">
      <c r="A758" s="2" t="s">
        <v>73</v>
      </c>
      <c r="B758" s="2">
        <v>0.94399999999999995</v>
      </c>
      <c r="C758" s="2">
        <v>0.77200000000000002</v>
      </c>
      <c r="D758" s="1">
        <f t="shared" si="49"/>
        <v>1.2227979274611398</v>
      </c>
      <c r="E758" s="1">
        <f t="shared" si="50"/>
        <v>2.2894921949713263</v>
      </c>
      <c r="F758" s="1">
        <f t="shared" si="52"/>
        <v>0.32141818745646189</v>
      </c>
      <c r="G758" s="1">
        <f t="shared" si="51"/>
        <v>7.1230947230746002</v>
      </c>
    </row>
    <row r="759" spans="1:7" x14ac:dyDescent="0.25">
      <c r="A759" s="2" t="s">
        <v>73</v>
      </c>
      <c r="B759" s="2">
        <v>1.7110000000000001</v>
      </c>
      <c r="C759" s="2">
        <v>1.177</v>
      </c>
      <c r="D759" s="1">
        <f t="shared" si="49"/>
        <v>1.453695836873407</v>
      </c>
      <c r="E759" s="1">
        <f t="shared" si="50"/>
        <v>6.3266869406538442</v>
      </c>
      <c r="F759" s="1">
        <f t="shared" si="52"/>
        <v>1.4347552919012134</v>
      </c>
      <c r="G759" s="1">
        <f t="shared" si="51"/>
        <v>4.4095930339941569</v>
      </c>
    </row>
    <row r="760" spans="1:7" x14ac:dyDescent="0.25">
      <c r="A760" s="2" t="s">
        <v>73</v>
      </c>
      <c r="B760" s="2">
        <v>1.302</v>
      </c>
      <c r="C760" s="2">
        <v>1.0669999999999999</v>
      </c>
      <c r="D760" s="1">
        <f t="shared" si="49"/>
        <v>1.2202436738519213</v>
      </c>
      <c r="E760" s="1">
        <f t="shared" si="50"/>
        <v>4.3644073285171627</v>
      </c>
      <c r="F760" s="1">
        <f t="shared" si="52"/>
        <v>0.84618019821041079</v>
      </c>
      <c r="G760" s="1">
        <f t="shared" si="51"/>
        <v>5.1577753033543701</v>
      </c>
    </row>
    <row r="761" spans="1:7" x14ac:dyDescent="0.25">
      <c r="A761" s="2" t="s">
        <v>73</v>
      </c>
      <c r="B761" s="2">
        <v>1.0369999999999999</v>
      </c>
      <c r="C761" s="2">
        <v>0.93600000000000005</v>
      </c>
      <c r="D761" s="1">
        <f t="shared" ref="D761:D824" si="53">B761/C761</f>
        <v>1.1079059829059827</v>
      </c>
      <c r="E761" s="1">
        <f t="shared" ref="E761:E824" si="54">((4*PI()*(C761/2)^2)+((PI()*C761)*(B761-C761)))</f>
        <v>3.0493303605391682</v>
      </c>
      <c r="F761" s="1">
        <f t="shared" si="52"/>
        <v>0.49886103728589182</v>
      </c>
      <c r="G761" s="1">
        <f t="shared" si="51"/>
        <v>6.1125847332743888</v>
      </c>
    </row>
    <row r="762" spans="1:7" x14ac:dyDescent="0.25">
      <c r="A762" s="2" t="s">
        <v>73</v>
      </c>
      <c r="B762" s="2">
        <v>1.9810000000000001</v>
      </c>
      <c r="C762" s="2">
        <v>1.3839999999999999</v>
      </c>
      <c r="D762" s="1">
        <f t="shared" si="53"/>
        <v>1.4313583815028903</v>
      </c>
      <c r="E762" s="1">
        <f t="shared" si="54"/>
        <v>8.613317144717751</v>
      </c>
      <c r="F762" s="1">
        <f t="shared" si="52"/>
        <v>2.2861798839841501</v>
      </c>
      <c r="G762" s="1">
        <f t="shared" si="51"/>
        <v>3.7675588019378559</v>
      </c>
    </row>
    <row r="763" spans="1:7" x14ac:dyDescent="0.25">
      <c r="A763" s="2" t="s">
        <v>73</v>
      </c>
      <c r="B763" s="2">
        <v>1.0780000000000001</v>
      </c>
      <c r="C763" s="2">
        <v>1.075</v>
      </c>
      <c r="D763" s="1">
        <f t="shared" si="53"/>
        <v>1.0027906976744188</v>
      </c>
      <c r="E763" s="1">
        <f t="shared" si="54"/>
        <v>3.6406346466125319</v>
      </c>
      <c r="F763" s="1">
        <f t="shared" si="52"/>
        <v>0.65318799993732146</v>
      </c>
      <c r="G763" s="1">
        <f t="shared" si="51"/>
        <v>5.5736398203302562</v>
      </c>
    </row>
    <row r="764" spans="1:7" x14ac:dyDescent="0.25">
      <c r="A764" s="2" t="s">
        <v>73</v>
      </c>
      <c r="B764" s="2">
        <v>1.407</v>
      </c>
      <c r="C764" s="2">
        <v>1.1339999999999999</v>
      </c>
      <c r="D764" s="1">
        <f t="shared" si="53"/>
        <v>1.2407407407407409</v>
      </c>
      <c r="E764" s="1">
        <f t="shared" si="54"/>
        <v>5.0125304593233517</v>
      </c>
      <c r="F764" s="1">
        <f t="shared" si="52"/>
        <v>1.039277117547617</v>
      </c>
      <c r="G764" s="1">
        <f t="shared" si="51"/>
        <v>4.8230932584674084</v>
      </c>
    </row>
    <row r="765" spans="1:7" x14ac:dyDescent="0.25">
      <c r="A765" s="2" t="s">
        <v>73</v>
      </c>
      <c r="B765" s="2">
        <v>2.4260000000000002</v>
      </c>
      <c r="C765" s="2">
        <v>1.056</v>
      </c>
      <c r="D765" s="1">
        <f t="shared" si="53"/>
        <v>2.2973484848484849</v>
      </c>
      <c r="E765" s="1">
        <f t="shared" si="54"/>
        <v>8.0483079891549334</v>
      </c>
      <c r="F765" s="1">
        <f t="shared" si="52"/>
        <v>1.8164626393857941</v>
      </c>
      <c r="G765" s="1">
        <f t="shared" si="51"/>
        <v>4.4307588907396038</v>
      </c>
    </row>
    <row r="766" spans="1:7" x14ac:dyDescent="0.25">
      <c r="A766" s="2" t="s">
        <v>73</v>
      </c>
      <c r="B766" s="2">
        <v>2.4</v>
      </c>
      <c r="C766" s="2">
        <v>1.212</v>
      </c>
      <c r="D766" s="1">
        <f t="shared" si="53"/>
        <v>1.9801980198019802</v>
      </c>
      <c r="E766" s="1">
        <f t="shared" si="54"/>
        <v>9.1382647107619892</v>
      </c>
      <c r="F766" s="1">
        <f t="shared" si="52"/>
        <v>2.3027970157884674</v>
      </c>
      <c r="G766" s="1">
        <f t="shared" si="51"/>
        <v>3.9683327050139883</v>
      </c>
    </row>
    <row r="767" spans="1:7" x14ac:dyDescent="0.25">
      <c r="A767" s="2" t="s">
        <v>73</v>
      </c>
      <c r="B767" s="2">
        <v>1.9259999999999999</v>
      </c>
      <c r="C767" s="2">
        <v>1.2290000000000001</v>
      </c>
      <c r="D767" s="1">
        <f t="shared" si="53"/>
        <v>1.567127746135069</v>
      </c>
      <c r="E767" s="1">
        <f t="shared" si="54"/>
        <v>7.4363194570503346</v>
      </c>
      <c r="F767" s="1">
        <f t="shared" si="52"/>
        <v>1.7988225749065379</v>
      </c>
      <c r="G767" s="1">
        <f t="shared" si="51"/>
        <v>4.1339927354629218</v>
      </c>
    </row>
    <row r="768" spans="1:7" x14ac:dyDescent="0.25">
      <c r="A768" s="2" t="s">
        <v>73</v>
      </c>
      <c r="B768" s="2">
        <v>2.1429999999999998</v>
      </c>
      <c r="C768" s="2">
        <v>1.212</v>
      </c>
      <c r="D768" s="1">
        <f t="shared" si="53"/>
        <v>1.7681518151815181</v>
      </c>
      <c r="E768" s="1">
        <f t="shared" si="54"/>
        <v>8.1597088646512255</v>
      </c>
      <c r="F768" s="1">
        <f t="shared" si="52"/>
        <v>2.0062945944169064</v>
      </c>
      <c r="G768" s="1">
        <f t="shared" si="51"/>
        <v>4.0670542039827895</v>
      </c>
    </row>
    <row r="769" spans="1:7" x14ac:dyDescent="0.25">
      <c r="A769" s="2" t="s">
        <v>73</v>
      </c>
      <c r="B769" s="2">
        <v>1.7789999999999999</v>
      </c>
      <c r="C769" s="2">
        <v>1.2509999999999999</v>
      </c>
      <c r="D769" s="1">
        <f t="shared" si="53"/>
        <v>1.4220623501199041</v>
      </c>
      <c r="E769" s="1">
        <f t="shared" si="54"/>
        <v>6.9917055567510378</v>
      </c>
      <c r="F769" s="1">
        <f t="shared" si="52"/>
        <v>1.6741008169388609</v>
      </c>
      <c r="G769" s="1">
        <f t="shared" si="51"/>
        <v>4.1763945671656515</v>
      </c>
    </row>
    <row r="770" spans="1:7" x14ac:dyDescent="0.25">
      <c r="A770" s="2" t="s">
        <v>73</v>
      </c>
      <c r="B770" s="2">
        <v>1.7250000000000001</v>
      </c>
      <c r="C770" s="2">
        <v>1.0269999999999999</v>
      </c>
      <c r="D770" s="1">
        <f t="shared" si="53"/>
        <v>1.6796494644595912</v>
      </c>
      <c r="E770" s="1">
        <f t="shared" si="54"/>
        <v>5.5655670052833379</v>
      </c>
      <c r="F770" s="1">
        <f t="shared" si="52"/>
        <v>1.1453764821371495</v>
      </c>
      <c r="G770" s="1">
        <f t="shared" si="51"/>
        <v>4.8591594921685379</v>
      </c>
    </row>
    <row r="771" spans="1:7" x14ac:dyDescent="0.25">
      <c r="A771" s="2" t="s">
        <v>73</v>
      </c>
      <c r="B771" s="2">
        <v>2.004</v>
      </c>
      <c r="C771" s="2">
        <v>1.3109999999999999</v>
      </c>
      <c r="D771" s="1">
        <f t="shared" si="53"/>
        <v>1.528604118993135</v>
      </c>
      <c r="E771" s="1">
        <f t="shared" si="54"/>
        <v>8.2537304495878629</v>
      </c>
      <c r="F771" s="1">
        <f t="shared" si="52"/>
        <v>2.1152624564140443</v>
      </c>
      <c r="G771" s="1">
        <f t="shared" si="51"/>
        <v>3.9019888168299559</v>
      </c>
    </row>
    <row r="772" spans="1:7" x14ac:dyDescent="0.25">
      <c r="A772" s="2" t="s">
        <v>73</v>
      </c>
      <c r="B772" s="2">
        <v>1.458</v>
      </c>
      <c r="C772" s="2">
        <v>1.0309999999999999</v>
      </c>
      <c r="D772" s="1">
        <f t="shared" si="53"/>
        <v>1.414161008729389</v>
      </c>
      <c r="E772" s="1">
        <f t="shared" si="54"/>
        <v>4.7224357936908694</v>
      </c>
      <c r="F772" s="1">
        <f t="shared" si="52"/>
        <v>0.93029852805876423</v>
      </c>
      <c r="G772" s="1">
        <f t="shared" si="51"/>
        <v>5.076258481828499</v>
      </c>
    </row>
    <row r="773" spans="1:7" x14ac:dyDescent="0.25">
      <c r="A773" s="2" t="s">
        <v>73</v>
      </c>
      <c r="B773" s="2">
        <v>2.3260000000000001</v>
      </c>
      <c r="C773" s="2">
        <v>1.008</v>
      </c>
      <c r="D773" s="1">
        <f t="shared" si="53"/>
        <v>2.3075396825396828</v>
      </c>
      <c r="E773" s="1">
        <f t="shared" si="54"/>
        <v>7.3658032683478574</v>
      </c>
      <c r="F773" s="1">
        <f t="shared" si="52"/>
        <v>1.5880494509935872</v>
      </c>
      <c r="G773" s="1">
        <f t="shared" si="51"/>
        <v>4.6382707186727288</v>
      </c>
    </row>
    <row r="774" spans="1:7" x14ac:dyDescent="0.25">
      <c r="A774" s="2" t="s">
        <v>73</v>
      </c>
      <c r="B774" s="2">
        <v>1.4810000000000001</v>
      </c>
      <c r="C774" s="2">
        <v>1.1000000000000001</v>
      </c>
      <c r="D774" s="1">
        <f t="shared" si="53"/>
        <v>1.3463636363636364</v>
      </c>
      <c r="E774" s="1">
        <f t="shared" si="54"/>
        <v>5.117968591963133</v>
      </c>
      <c r="F774" s="1">
        <f t="shared" si="52"/>
        <v>1.0589863776291937</v>
      </c>
      <c r="G774" s="1">
        <f t="shared" ref="G774:G837" si="55">E774/F774</f>
        <v>4.8328936991814642</v>
      </c>
    </row>
    <row r="775" spans="1:7" x14ac:dyDescent="0.25">
      <c r="A775" s="2" t="s">
        <v>73</v>
      </c>
      <c r="B775" s="2">
        <v>1.5529999999999999</v>
      </c>
      <c r="C775" s="2">
        <v>0.99099999999999999</v>
      </c>
      <c r="D775" s="1">
        <f t="shared" si="53"/>
        <v>1.5671039354187688</v>
      </c>
      <c r="E775" s="1">
        <f t="shared" si="54"/>
        <v>4.8349833505057234</v>
      </c>
      <c r="F775" s="1">
        <f t="shared" ref="F775:F838" si="56">(((4/3)*PI()*(C775/2)^3)+(PI()*((C775/2)^2)*(B775-C775)))</f>
        <v>0.94307289435973918</v>
      </c>
      <c r="G775" s="1">
        <f t="shared" si="55"/>
        <v>5.1268394833765614</v>
      </c>
    </row>
    <row r="776" spans="1:7" x14ac:dyDescent="0.25">
      <c r="A776" s="2" t="s">
        <v>73</v>
      </c>
      <c r="B776" s="2">
        <v>1.274</v>
      </c>
      <c r="C776" s="2">
        <v>0.91500000000000004</v>
      </c>
      <c r="D776" s="1">
        <f t="shared" si="53"/>
        <v>1.3923497267759561</v>
      </c>
      <c r="E776" s="1">
        <f t="shared" si="54"/>
        <v>3.6621859722161578</v>
      </c>
      <c r="F776" s="1">
        <f t="shared" si="56"/>
        <v>0.63717077305256531</v>
      </c>
      <c r="G776" s="1">
        <f t="shared" si="55"/>
        <v>5.747573691541616</v>
      </c>
    </row>
    <row r="777" spans="1:7" x14ac:dyDescent="0.25">
      <c r="A777" s="2" t="s">
        <v>73</v>
      </c>
      <c r="B777" s="2">
        <v>1.6890000000000001</v>
      </c>
      <c r="C777" s="2">
        <v>1.236</v>
      </c>
      <c r="D777" s="1">
        <f t="shared" si="53"/>
        <v>1.3665048543689322</v>
      </c>
      <c r="E777" s="1">
        <f t="shared" si="54"/>
        <v>6.5584013900046667</v>
      </c>
      <c r="F777" s="1">
        <f t="shared" si="56"/>
        <v>1.5322079808680351</v>
      </c>
      <c r="G777" s="1">
        <f t="shared" si="55"/>
        <v>4.2803597630976729</v>
      </c>
    </row>
    <row r="778" spans="1:7" x14ac:dyDescent="0.25">
      <c r="A778" s="2" t="s">
        <v>73</v>
      </c>
      <c r="B778" s="2">
        <v>2.1920000000000002</v>
      </c>
      <c r="C778" s="2">
        <v>1.224</v>
      </c>
      <c r="D778" s="1">
        <f t="shared" si="53"/>
        <v>1.7908496732026145</v>
      </c>
      <c r="E778" s="1">
        <f t="shared" si="54"/>
        <v>8.4289182223226433</v>
      </c>
      <c r="F778" s="1">
        <f t="shared" si="56"/>
        <v>2.0991697870615056</v>
      </c>
      <c r="G778" s="1">
        <f t="shared" si="55"/>
        <v>4.0153580116650547</v>
      </c>
    </row>
    <row r="779" spans="1:7" x14ac:dyDescent="0.25">
      <c r="A779" s="2" t="s">
        <v>73</v>
      </c>
      <c r="B779" s="2">
        <v>1.728</v>
      </c>
      <c r="C779" s="2">
        <v>1.0269999999999999</v>
      </c>
      <c r="D779" s="1">
        <f t="shared" si="53"/>
        <v>1.6825705939629991</v>
      </c>
      <c r="E779" s="1">
        <f t="shared" si="54"/>
        <v>5.5752462522490474</v>
      </c>
      <c r="F779" s="1">
        <f t="shared" si="56"/>
        <v>1.1478616287955954</v>
      </c>
      <c r="G779" s="1">
        <f t="shared" si="55"/>
        <v>4.8570717169968711</v>
      </c>
    </row>
    <row r="780" spans="1:7" x14ac:dyDescent="0.25">
      <c r="A780" s="2" t="s">
        <v>73</v>
      </c>
      <c r="B780" s="2">
        <v>1.639</v>
      </c>
      <c r="C780" s="2">
        <v>0.98199999999999998</v>
      </c>
      <c r="D780" s="1">
        <f t="shared" si="53"/>
        <v>1.6690427698574339</v>
      </c>
      <c r="E780" s="1">
        <f t="shared" si="54"/>
        <v>5.0563870927674648</v>
      </c>
      <c r="F780" s="1">
        <f t="shared" si="56"/>
        <v>0.99342786822550599</v>
      </c>
      <c r="G780" s="1">
        <f t="shared" si="55"/>
        <v>5.0898381799972574</v>
      </c>
    </row>
    <row r="781" spans="1:7" x14ac:dyDescent="0.25">
      <c r="A781" s="2" t="s">
        <v>73</v>
      </c>
      <c r="B781" s="2">
        <v>2.5470000000000002</v>
      </c>
      <c r="C781" s="2">
        <f>(0.953+0.897)/2</f>
        <v>0.92500000000000004</v>
      </c>
      <c r="D781" s="1">
        <f t="shared" si="53"/>
        <v>2.7535135135135134</v>
      </c>
      <c r="E781" s="1">
        <f t="shared" si="54"/>
        <v>7.4015137520412129</v>
      </c>
      <c r="F781" s="1">
        <f t="shared" si="56"/>
        <v>1.5043981115628071</v>
      </c>
      <c r="G781" s="1">
        <f t="shared" si="55"/>
        <v>4.9199169389759012</v>
      </c>
    </row>
    <row r="782" spans="1:7" x14ac:dyDescent="0.25">
      <c r="A782" s="2" t="s">
        <v>73</v>
      </c>
      <c r="B782" s="2">
        <v>1.337</v>
      </c>
      <c r="C782" s="2">
        <v>0.97899999999999998</v>
      </c>
      <c r="D782" s="1">
        <f t="shared" si="53"/>
        <v>1.365679264555669</v>
      </c>
      <c r="E782" s="1">
        <f t="shared" si="54"/>
        <v>4.1121028809147129</v>
      </c>
      <c r="F782" s="1">
        <f t="shared" si="56"/>
        <v>0.7607872176701449</v>
      </c>
      <c r="G782" s="1">
        <f t="shared" si="55"/>
        <v>5.4050630523311449</v>
      </c>
    </row>
    <row r="783" spans="1:7" x14ac:dyDescent="0.25">
      <c r="A783" s="2" t="s">
        <v>73</v>
      </c>
      <c r="B783" s="2">
        <v>2.1080000000000001</v>
      </c>
      <c r="C783" s="2">
        <v>1.028</v>
      </c>
      <c r="D783" s="1">
        <f t="shared" si="53"/>
        <v>2.0505836575875489</v>
      </c>
      <c r="E783" s="1">
        <f t="shared" si="54"/>
        <v>6.8079066785527678</v>
      </c>
      <c r="F783" s="1">
        <f t="shared" si="56"/>
        <v>1.4652199808335187</v>
      </c>
      <c r="G783" s="1">
        <f t="shared" si="55"/>
        <v>4.6463375927210322</v>
      </c>
    </row>
    <row r="784" spans="1:7" x14ac:dyDescent="0.25">
      <c r="A784" s="2" t="s">
        <v>73</v>
      </c>
      <c r="B784" s="2">
        <v>1.421</v>
      </c>
      <c r="C784" s="2">
        <v>1.117</v>
      </c>
      <c r="D784" s="1">
        <f t="shared" si="53"/>
        <v>1.2721575649059982</v>
      </c>
      <c r="E784" s="1">
        <f t="shared" si="54"/>
        <v>4.9865149305589744</v>
      </c>
      <c r="F784" s="1">
        <f t="shared" si="56"/>
        <v>1.0276227046803039</v>
      </c>
      <c r="G784" s="1">
        <f t="shared" si="55"/>
        <v>4.8524764077787594</v>
      </c>
    </row>
    <row r="785" spans="1:7" x14ac:dyDescent="0.25">
      <c r="A785" s="2" t="s">
        <v>73</v>
      </c>
      <c r="B785" s="2">
        <v>2.9489999999999998</v>
      </c>
      <c r="C785" s="2">
        <f>(1.231+1.051)/2</f>
        <v>1.141</v>
      </c>
      <c r="D785" s="1">
        <f t="shared" si="53"/>
        <v>2.5845749342681859</v>
      </c>
      <c r="E785" s="1">
        <f t="shared" si="54"/>
        <v>10.570859235132819</v>
      </c>
      <c r="F785" s="1">
        <f t="shared" si="56"/>
        <v>2.6264486855552764</v>
      </c>
      <c r="G785" s="1">
        <f t="shared" si="55"/>
        <v>4.0247728018710394</v>
      </c>
    </row>
    <row r="786" spans="1:7" x14ac:dyDescent="0.25">
      <c r="A786" s="2" t="s">
        <v>73</v>
      </c>
      <c r="B786" s="2">
        <f>1.199+1.229</f>
        <v>2.4279999999999999</v>
      </c>
      <c r="C786" s="2">
        <f>(1.107+0.973)/2</f>
        <v>1.04</v>
      </c>
      <c r="D786" s="1">
        <f t="shared" si="53"/>
        <v>2.3346153846153843</v>
      </c>
      <c r="E786" s="1">
        <f t="shared" si="54"/>
        <v>7.9328984414326591</v>
      </c>
      <c r="F786" s="1">
        <f t="shared" si="56"/>
        <v>1.7680648882151888</v>
      </c>
      <c r="G786" s="1">
        <f t="shared" si="55"/>
        <v>4.4867688365446217</v>
      </c>
    </row>
    <row r="787" spans="1:7" x14ac:dyDescent="0.25">
      <c r="A787" s="2" t="s">
        <v>73</v>
      </c>
      <c r="B787" s="2">
        <v>2.2160000000000002</v>
      </c>
      <c r="C787" s="2">
        <v>1.0009999999999999</v>
      </c>
      <c r="D787" s="1">
        <f t="shared" si="53"/>
        <v>2.2137862137862143</v>
      </c>
      <c r="E787" s="1">
        <f t="shared" si="54"/>
        <v>6.9687310896753365</v>
      </c>
      <c r="F787" s="1">
        <f t="shared" si="56"/>
        <v>1.481339383568743</v>
      </c>
      <c r="G787" s="1">
        <f t="shared" si="55"/>
        <v>4.7043447078864125</v>
      </c>
    </row>
    <row r="788" spans="1:7" x14ac:dyDescent="0.25">
      <c r="A788" s="2" t="s">
        <v>73</v>
      </c>
      <c r="B788" s="2">
        <v>1.3460000000000001</v>
      </c>
      <c r="C788" s="2">
        <v>0.85299999999999998</v>
      </c>
      <c r="D788" s="1">
        <f t="shared" si="53"/>
        <v>1.5779601406799533</v>
      </c>
      <c r="E788" s="1">
        <f t="shared" si="54"/>
        <v>3.6069819061072783</v>
      </c>
      <c r="F788" s="1">
        <f t="shared" si="56"/>
        <v>0.60670297656152694</v>
      </c>
      <c r="G788" s="1">
        <f t="shared" si="55"/>
        <v>5.9452187403954282</v>
      </c>
    </row>
    <row r="789" spans="1:7" x14ac:dyDescent="0.25">
      <c r="A789" s="2" t="s">
        <v>73</v>
      </c>
      <c r="B789" s="2">
        <v>2.0739999999999998</v>
      </c>
      <c r="C789" s="2">
        <v>1.095</v>
      </c>
      <c r="D789" s="1">
        <f t="shared" si="53"/>
        <v>1.8940639269406392</v>
      </c>
      <c r="E789" s="1">
        <f t="shared" si="54"/>
        <v>7.1346511640820278</v>
      </c>
      <c r="F789" s="1">
        <f t="shared" si="56"/>
        <v>1.6093858641707715</v>
      </c>
      <c r="G789" s="1">
        <f t="shared" si="55"/>
        <v>4.4331513796153068</v>
      </c>
    </row>
    <row r="790" spans="1:7" x14ac:dyDescent="0.25">
      <c r="A790" s="2" t="s">
        <v>73</v>
      </c>
      <c r="B790" s="2">
        <v>1.167</v>
      </c>
      <c r="C790" s="2">
        <v>1.1120000000000001</v>
      </c>
      <c r="D790" s="1">
        <f t="shared" si="53"/>
        <v>1.0494604316546763</v>
      </c>
      <c r="E790" s="1">
        <f t="shared" si="54"/>
        <v>4.0768573529340895</v>
      </c>
      <c r="F790" s="1">
        <f t="shared" si="56"/>
        <v>0.77338251816405379</v>
      </c>
      <c r="G790" s="1">
        <f t="shared" si="55"/>
        <v>5.2714630304964896</v>
      </c>
    </row>
    <row r="791" spans="1:7" x14ac:dyDescent="0.25">
      <c r="A791" s="2" t="s">
        <v>73</v>
      </c>
      <c r="B791" s="2">
        <v>1.9379999999999999</v>
      </c>
      <c r="C791" s="2">
        <v>1.0129999999999999</v>
      </c>
      <c r="D791" s="1">
        <f t="shared" si="53"/>
        <v>1.9131293188548866</v>
      </c>
      <c r="E791" s="1">
        <f t="shared" si="54"/>
        <v>6.1675558479715598</v>
      </c>
      <c r="F791" s="1">
        <f t="shared" si="56"/>
        <v>1.2897906471126119</v>
      </c>
      <c r="G791" s="1">
        <f t="shared" si="55"/>
        <v>4.7818270831615584</v>
      </c>
    </row>
    <row r="792" spans="1:7" x14ac:dyDescent="0.25">
      <c r="A792" s="2" t="s">
        <v>73</v>
      </c>
      <c r="B792" s="2">
        <v>1.756</v>
      </c>
      <c r="C792" s="2">
        <v>1.0780000000000001</v>
      </c>
      <c r="D792" s="1">
        <f t="shared" si="53"/>
        <v>1.6289424860853432</v>
      </c>
      <c r="E792" s="1">
        <f t="shared" si="54"/>
        <v>5.9469343622805635</v>
      </c>
      <c r="F792" s="1">
        <f t="shared" si="56"/>
        <v>1.2747357662412724</v>
      </c>
      <c r="G792" s="1">
        <f t="shared" si="55"/>
        <v>4.6652290770940619</v>
      </c>
    </row>
    <row r="793" spans="1:7" x14ac:dyDescent="0.25">
      <c r="A793" s="2" t="s">
        <v>73</v>
      </c>
      <c r="B793" s="2">
        <v>2.242</v>
      </c>
      <c r="C793" s="2">
        <v>0.99</v>
      </c>
      <c r="D793" s="1">
        <f t="shared" si="53"/>
        <v>2.2646464646464648</v>
      </c>
      <c r="E793" s="1">
        <f t="shared" si="54"/>
        <v>6.9730162220548326</v>
      </c>
      <c r="F793" s="1">
        <f t="shared" si="56"/>
        <v>1.4717978307764441</v>
      </c>
      <c r="G793" s="1">
        <f t="shared" si="55"/>
        <v>4.7377541101390479</v>
      </c>
    </row>
    <row r="794" spans="1:7" x14ac:dyDescent="0.25">
      <c r="A794" s="2" t="s">
        <v>73</v>
      </c>
      <c r="B794" s="2">
        <v>1.6990000000000001</v>
      </c>
      <c r="C794" s="2">
        <v>0.93600000000000005</v>
      </c>
      <c r="D794" s="1">
        <f t="shared" si="53"/>
        <v>1.8151709401709402</v>
      </c>
      <c r="E794" s="1">
        <f t="shared" si="54"/>
        <v>4.9959616996683192</v>
      </c>
      <c r="F794" s="1">
        <f t="shared" si="56"/>
        <v>0.95437277064211323</v>
      </c>
      <c r="G794" s="1">
        <f t="shared" si="55"/>
        <v>5.2348116515383998</v>
      </c>
    </row>
    <row r="795" spans="1:7" x14ac:dyDescent="0.25">
      <c r="A795" s="2" t="s">
        <v>73</v>
      </c>
      <c r="B795" s="2">
        <v>1.548</v>
      </c>
      <c r="C795" s="2">
        <v>1.125</v>
      </c>
      <c r="D795" s="1">
        <f t="shared" si="53"/>
        <v>1.3760000000000001</v>
      </c>
      <c r="E795" s="1">
        <f t="shared" si="54"/>
        <v>5.4710836062266246</v>
      </c>
      <c r="F795" s="1">
        <f t="shared" si="56"/>
        <v>1.1659849327950274</v>
      </c>
      <c r="G795" s="1">
        <f t="shared" si="55"/>
        <v>4.6922421142369997</v>
      </c>
    </row>
    <row r="796" spans="1:7" x14ac:dyDescent="0.25">
      <c r="A796" s="2" t="s">
        <v>73</v>
      </c>
      <c r="B796" s="2">
        <v>1.3620000000000001</v>
      </c>
      <c r="C796" s="2">
        <v>0.94499999999999995</v>
      </c>
      <c r="D796" s="1">
        <f t="shared" si="53"/>
        <v>1.4412698412698415</v>
      </c>
      <c r="E796" s="1">
        <f t="shared" si="54"/>
        <v>4.0435124885088864</v>
      </c>
      <c r="F796" s="1">
        <f t="shared" si="56"/>
        <v>0.73434506402680255</v>
      </c>
      <c r="G796" s="1">
        <f t="shared" si="55"/>
        <v>5.5062840163126694</v>
      </c>
    </row>
    <row r="797" spans="1:7" x14ac:dyDescent="0.25">
      <c r="A797" s="2" t="s">
        <v>73</v>
      </c>
      <c r="B797" s="2">
        <v>2.7309999999999999</v>
      </c>
      <c r="C797" s="2">
        <v>1.173</v>
      </c>
      <c r="D797" s="1">
        <f t="shared" si="53"/>
        <v>2.3282182438192667</v>
      </c>
      <c r="E797" s="1">
        <f t="shared" si="54"/>
        <v>10.063975826846718</v>
      </c>
      <c r="F797" s="1">
        <f t="shared" si="56"/>
        <v>2.5287259363827732</v>
      </c>
      <c r="G797" s="1">
        <f t="shared" si="55"/>
        <v>3.9798602458448999</v>
      </c>
    </row>
    <row r="798" spans="1:7" x14ac:dyDescent="0.25">
      <c r="A798" s="2" t="s">
        <v>73</v>
      </c>
      <c r="B798" s="2">
        <v>1.806</v>
      </c>
      <c r="C798" s="2">
        <v>1.1739999999999999</v>
      </c>
      <c r="D798" s="1">
        <f t="shared" si="53"/>
        <v>1.5383304940374789</v>
      </c>
      <c r="E798" s="1">
        <f t="shared" si="54"/>
        <v>6.6609429742178365</v>
      </c>
      <c r="F798" s="1">
        <f t="shared" si="56"/>
        <v>1.5313702144494972</v>
      </c>
      <c r="G798" s="1">
        <f t="shared" si="55"/>
        <v>4.3496620943566793</v>
      </c>
    </row>
    <row r="799" spans="1:7" x14ac:dyDescent="0.25">
      <c r="A799" s="2" t="s">
        <v>73</v>
      </c>
      <c r="B799" s="2">
        <v>1.915</v>
      </c>
      <c r="C799" s="2">
        <v>1.236</v>
      </c>
      <c r="D799" s="1">
        <f t="shared" si="53"/>
        <v>1.5493527508090614</v>
      </c>
      <c r="E799" s="1">
        <f t="shared" si="54"/>
        <v>7.435961315487825</v>
      </c>
      <c r="F799" s="1">
        <f t="shared" si="56"/>
        <v>1.8033739978423311</v>
      </c>
      <c r="G799" s="1">
        <f t="shared" si="55"/>
        <v>4.1233606142623058</v>
      </c>
    </row>
    <row r="800" spans="1:7" x14ac:dyDescent="0.25">
      <c r="A800" s="2" t="s">
        <v>73</v>
      </c>
      <c r="B800" s="2">
        <v>1.597</v>
      </c>
      <c r="C800" s="2">
        <v>1.135</v>
      </c>
      <c r="D800" s="1">
        <f t="shared" si="53"/>
        <v>1.4070484581497797</v>
      </c>
      <c r="E800" s="1">
        <f t="shared" si="54"/>
        <v>5.6944351359335901</v>
      </c>
      <c r="F800" s="1">
        <f t="shared" si="56"/>
        <v>1.2330098237666764</v>
      </c>
      <c r="G800" s="1">
        <f t="shared" si="55"/>
        <v>4.6183209786097805</v>
      </c>
    </row>
    <row r="801" spans="1:7" x14ac:dyDescent="0.25">
      <c r="A801" s="2" t="s">
        <v>73</v>
      </c>
      <c r="B801" s="2">
        <v>2.8639999999999999</v>
      </c>
      <c r="C801" s="2">
        <v>1.131</v>
      </c>
      <c r="D801" s="1">
        <f t="shared" si="53"/>
        <v>2.5322723253757737</v>
      </c>
      <c r="E801" s="1">
        <f t="shared" si="54"/>
        <v>10.176196658025599</v>
      </c>
      <c r="F801" s="1">
        <f t="shared" si="56"/>
        <v>2.4985662911229429</v>
      </c>
      <c r="G801" s="1">
        <f t="shared" si="55"/>
        <v>4.0728143552485303</v>
      </c>
    </row>
    <row r="802" spans="1:7" x14ac:dyDescent="0.25">
      <c r="A802" s="2" t="s">
        <v>73</v>
      </c>
      <c r="B802" s="2">
        <v>1.575</v>
      </c>
      <c r="C802" s="2">
        <v>1.028</v>
      </c>
      <c r="D802" s="1">
        <f t="shared" si="53"/>
        <v>1.532101167315175</v>
      </c>
      <c r="E802" s="1">
        <f t="shared" si="54"/>
        <v>5.0865526654272335</v>
      </c>
      <c r="F802" s="1">
        <f t="shared" si="56"/>
        <v>1.0228319994602566</v>
      </c>
      <c r="G802" s="1">
        <f t="shared" si="55"/>
        <v>4.9730089282613195</v>
      </c>
    </row>
    <row r="803" spans="1:7" x14ac:dyDescent="0.25">
      <c r="A803" s="2" t="s">
        <v>73</v>
      </c>
      <c r="B803" s="2">
        <v>2.0950000000000002</v>
      </c>
      <c r="C803" s="2">
        <v>1.073</v>
      </c>
      <c r="D803" s="1">
        <f t="shared" si="53"/>
        <v>1.952469711090401</v>
      </c>
      <c r="E803" s="1">
        <f t="shared" si="54"/>
        <v>7.0620960817473719</v>
      </c>
      <c r="F803" s="1">
        <f t="shared" si="56"/>
        <v>1.5709865889763805</v>
      </c>
      <c r="G803" s="1">
        <f t="shared" si="55"/>
        <v>4.4953255051966261</v>
      </c>
    </row>
    <row r="804" spans="1:7" x14ac:dyDescent="0.25">
      <c r="A804" s="2" t="s">
        <v>73</v>
      </c>
      <c r="B804" s="2">
        <v>1.306</v>
      </c>
      <c r="C804" s="2">
        <v>0.92</v>
      </c>
      <c r="D804" s="1">
        <f t="shared" si="53"/>
        <v>1.4195652173913043</v>
      </c>
      <c r="E804" s="1">
        <f t="shared" si="54"/>
        <v>3.7746864051412086</v>
      </c>
      <c r="F804" s="1">
        <f t="shared" si="56"/>
        <v>0.66431783149593382</v>
      </c>
      <c r="G804" s="1">
        <f t="shared" si="55"/>
        <v>5.6820489021666623</v>
      </c>
    </row>
    <row r="805" spans="1:7" x14ac:dyDescent="0.25">
      <c r="A805" s="2" t="s">
        <v>73</v>
      </c>
      <c r="B805" s="2">
        <v>2.4780000000000002</v>
      </c>
      <c r="C805" s="2">
        <v>1.125</v>
      </c>
      <c r="D805" s="1">
        <f t="shared" si="53"/>
        <v>2.202666666666667</v>
      </c>
      <c r="E805" s="1">
        <f t="shared" si="54"/>
        <v>8.7579749200449459</v>
      </c>
      <c r="F805" s="1">
        <f t="shared" si="56"/>
        <v>2.0904231148064301</v>
      </c>
      <c r="G805" s="1">
        <f t="shared" si="55"/>
        <v>4.1895704549056907</v>
      </c>
    </row>
    <row r="806" spans="1:7" x14ac:dyDescent="0.25">
      <c r="A806" s="2" t="s">
        <v>73</v>
      </c>
      <c r="B806" s="2">
        <v>1.111</v>
      </c>
      <c r="C806" s="2">
        <v>1.0720000000000001</v>
      </c>
      <c r="D806" s="1">
        <f t="shared" si="53"/>
        <v>1.0363805970149254</v>
      </c>
      <c r="E806" s="1">
        <f t="shared" si="54"/>
        <v>3.741611717684215</v>
      </c>
      <c r="F806" s="1">
        <f t="shared" si="56"/>
        <v>0.68023466459865423</v>
      </c>
      <c r="G806" s="1">
        <f t="shared" si="55"/>
        <v>5.5004719876953141</v>
      </c>
    </row>
    <row r="807" spans="1:7" x14ac:dyDescent="0.25">
      <c r="A807" s="2" t="s">
        <v>73</v>
      </c>
      <c r="B807" s="2">
        <v>2.3410000000000002</v>
      </c>
      <c r="C807" s="2">
        <v>1.099</v>
      </c>
      <c r="D807" s="1">
        <f t="shared" si="53"/>
        <v>2.1301182893539585</v>
      </c>
      <c r="E807" s="1">
        <f t="shared" si="54"/>
        <v>8.082560773857022</v>
      </c>
      <c r="F807" s="1">
        <f t="shared" si="56"/>
        <v>1.8731780555580795</v>
      </c>
      <c r="G807" s="1">
        <f t="shared" si="55"/>
        <v>4.3148918758014005</v>
      </c>
    </row>
    <row r="808" spans="1:7" x14ac:dyDescent="0.25">
      <c r="A808" s="2" t="s">
        <v>73</v>
      </c>
      <c r="B808" s="2">
        <v>1.855</v>
      </c>
      <c r="C808" s="2">
        <v>1.169</v>
      </c>
      <c r="D808" s="1">
        <f t="shared" si="53"/>
        <v>1.5868263473053892</v>
      </c>
      <c r="E808" s="1">
        <f t="shared" si="54"/>
        <v>6.8125279613461984</v>
      </c>
      <c r="F808" s="1">
        <f t="shared" si="56"/>
        <v>1.5727342067040904</v>
      </c>
      <c r="G808" s="1">
        <f t="shared" si="55"/>
        <v>4.3316460799965126</v>
      </c>
    </row>
    <row r="809" spans="1:7" x14ac:dyDescent="0.25">
      <c r="A809" s="2" t="s">
        <v>73</v>
      </c>
      <c r="B809" s="2">
        <v>1.9359999999999999</v>
      </c>
      <c r="C809" s="2">
        <v>1.0640000000000001</v>
      </c>
      <c r="D809" s="1">
        <f t="shared" si="53"/>
        <v>1.8195488721804509</v>
      </c>
      <c r="E809" s="1">
        <f t="shared" si="54"/>
        <v>6.4713792735002293</v>
      </c>
      <c r="F809" s="1">
        <f t="shared" si="56"/>
        <v>1.4060363964784839</v>
      </c>
      <c r="G809" s="1">
        <f t="shared" si="55"/>
        <v>4.6025688166453227</v>
      </c>
    </row>
    <row r="810" spans="1:7" x14ac:dyDescent="0.25">
      <c r="A810" s="2" t="s">
        <v>73</v>
      </c>
      <c r="B810" s="2">
        <v>2.4079999999999999</v>
      </c>
      <c r="C810" s="2">
        <v>1.24</v>
      </c>
      <c r="D810" s="1">
        <f t="shared" si="53"/>
        <v>1.9419354838709677</v>
      </c>
      <c r="E810" s="1">
        <f t="shared" si="54"/>
        <v>9.3805443362068353</v>
      </c>
      <c r="F810" s="1">
        <f t="shared" si="56"/>
        <v>2.4088157482609533</v>
      </c>
      <c r="G810" s="1">
        <f t="shared" si="55"/>
        <v>3.894255649473866</v>
      </c>
    </row>
    <row r="811" spans="1:7" x14ac:dyDescent="0.25">
      <c r="A811" s="2" t="s">
        <v>73</v>
      </c>
      <c r="B811" s="2">
        <v>2.395</v>
      </c>
      <c r="C811" s="2">
        <f>(0.585+0.895+0.86)/3</f>
        <v>0.77999999999999992</v>
      </c>
      <c r="D811" s="1">
        <f t="shared" si="53"/>
        <v>3.0705128205128207</v>
      </c>
      <c r="E811" s="1">
        <f t="shared" si="54"/>
        <v>5.8688092361710922</v>
      </c>
      <c r="F811" s="1">
        <f t="shared" si="56"/>
        <v>1.0201803779745009</v>
      </c>
      <c r="G811" s="1">
        <f t="shared" si="55"/>
        <v>5.7527172281270653</v>
      </c>
    </row>
    <row r="812" spans="1:7" x14ac:dyDescent="0.25">
      <c r="A812" s="2" t="s">
        <v>73</v>
      </c>
      <c r="B812" s="2">
        <v>1.821</v>
      </c>
      <c r="C812" s="2">
        <v>1.0109999999999999</v>
      </c>
      <c r="D812" s="1">
        <f t="shared" si="53"/>
        <v>1.8011869436201782</v>
      </c>
      <c r="E812" s="1">
        <f t="shared" si="54"/>
        <v>5.78376946463107</v>
      </c>
      <c r="F812" s="1">
        <f t="shared" si="56"/>
        <v>1.1913135829562251</v>
      </c>
      <c r="G812" s="1">
        <f t="shared" si="55"/>
        <v>4.85495133051261</v>
      </c>
    </row>
    <row r="813" spans="1:7" x14ac:dyDescent="0.25">
      <c r="A813" s="2" t="s">
        <v>73</v>
      </c>
      <c r="B813" s="2">
        <v>1.966</v>
      </c>
      <c r="C813" s="2">
        <v>1.0779000000000001</v>
      </c>
      <c r="D813" s="1">
        <f t="shared" si="53"/>
        <v>1.8239168754058817</v>
      </c>
      <c r="E813" s="1">
        <f t="shared" si="54"/>
        <v>6.6575104700845245</v>
      </c>
      <c r="F813" s="1">
        <f t="shared" si="56"/>
        <v>1.4661608509302888</v>
      </c>
      <c r="G813" s="1">
        <f t="shared" si="55"/>
        <v>4.5407776819714494</v>
      </c>
    </row>
    <row r="814" spans="1:7" x14ac:dyDescent="0.25">
      <c r="A814" s="2" t="s">
        <v>73</v>
      </c>
      <c r="B814" s="2">
        <v>1.431</v>
      </c>
      <c r="C814" s="2">
        <v>1.0069999999999999</v>
      </c>
      <c r="D814" s="1">
        <f t="shared" si="53"/>
        <v>1.4210526315789476</v>
      </c>
      <c r="E814" s="1">
        <f t="shared" si="54"/>
        <v>4.5270884208980027</v>
      </c>
      <c r="F814" s="1">
        <f t="shared" si="56"/>
        <v>0.87235876071094398</v>
      </c>
      <c r="G814" s="1">
        <f t="shared" si="55"/>
        <v>5.1894800909760717</v>
      </c>
    </row>
    <row r="815" spans="1:7" x14ac:dyDescent="0.25">
      <c r="A815" s="2" t="s">
        <v>73</v>
      </c>
      <c r="B815" s="2">
        <v>2.1890000000000001</v>
      </c>
      <c r="C815" s="2">
        <v>1.024</v>
      </c>
      <c r="D815" s="1">
        <f t="shared" si="53"/>
        <v>2.1376953125</v>
      </c>
      <c r="E815" s="1">
        <f t="shared" si="54"/>
        <v>7.0419930303570508</v>
      </c>
      <c r="F815" s="1">
        <f t="shared" si="56"/>
        <v>1.5216452635938629</v>
      </c>
      <c r="G815" s="1">
        <f t="shared" si="55"/>
        <v>4.6278808858019129</v>
      </c>
    </row>
    <row r="816" spans="1:7" x14ac:dyDescent="0.25">
      <c r="A816" s="2" t="s">
        <v>73</v>
      </c>
      <c r="B816" s="2">
        <v>2.1259999999999999</v>
      </c>
      <c r="C816" s="2">
        <v>1.081</v>
      </c>
      <c r="D816" s="1">
        <f t="shared" si="53"/>
        <v>1.9666975023126734</v>
      </c>
      <c r="E816" s="1">
        <f t="shared" si="54"/>
        <v>7.2200270860359836</v>
      </c>
      <c r="F816" s="1">
        <f t="shared" si="56"/>
        <v>1.6205035526883798</v>
      </c>
      <c r="G816" s="1">
        <f t="shared" si="55"/>
        <v>4.4554219421846488</v>
      </c>
    </row>
    <row r="817" spans="1:7" x14ac:dyDescent="0.25">
      <c r="A817" s="2" t="s">
        <v>73</v>
      </c>
      <c r="B817" s="2">
        <v>1.393</v>
      </c>
      <c r="C817" s="2">
        <v>1.0189999999999999</v>
      </c>
      <c r="D817" s="1">
        <f t="shared" si="53"/>
        <v>1.3670264965652601</v>
      </c>
      <c r="E817" s="1">
        <f t="shared" si="54"/>
        <v>4.459387099213143</v>
      </c>
      <c r="F817" s="1">
        <f t="shared" si="56"/>
        <v>0.85902158620185975</v>
      </c>
      <c r="G817" s="1">
        <f t="shared" si="55"/>
        <v>5.1912398603744059</v>
      </c>
    </row>
    <row r="818" spans="1:7" x14ac:dyDescent="0.25">
      <c r="A818" s="2" t="s">
        <v>73</v>
      </c>
      <c r="B818" s="2">
        <v>1.1060000000000001</v>
      </c>
      <c r="C818" s="2">
        <v>1.0269999999999999</v>
      </c>
      <c r="D818" s="1">
        <f t="shared" si="53"/>
        <v>1.0769230769230771</v>
      </c>
      <c r="E818" s="1">
        <f t="shared" si="54"/>
        <v>3.5684157146918096</v>
      </c>
      <c r="F818" s="1">
        <f t="shared" si="56"/>
        <v>0.6326078882777747</v>
      </c>
      <c r="G818" s="1">
        <f t="shared" si="55"/>
        <v>5.6408017996843842</v>
      </c>
    </row>
    <row r="819" spans="1:7" x14ac:dyDescent="0.25">
      <c r="A819" s="2" t="s">
        <v>73</v>
      </c>
      <c r="B819" s="2">
        <v>1.069</v>
      </c>
      <c r="C819" s="2">
        <f>(0.804+1.138+0.963)/3</f>
        <v>0.96833333333333327</v>
      </c>
      <c r="D819" s="1">
        <f t="shared" si="53"/>
        <v>1.1039586919104991</v>
      </c>
      <c r="E819" s="1">
        <f t="shared" si="54"/>
        <v>3.2520143993757182</v>
      </c>
      <c r="F819" s="1">
        <f t="shared" si="56"/>
        <v>0.54955077340827585</v>
      </c>
      <c r="G819" s="1">
        <f t="shared" si="55"/>
        <v>5.9175867940407949</v>
      </c>
    </row>
    <row r="820" spans="1:7" x14ac:dyDescent="0.25">
      <c r="A820" s="2" t="s">
        <v>73</v>
      </c>
      <c r="B820" s="2">
        <v>2.57</v>
      </c>
      <c r="C820" s="2">
        <v>1.05</v>
      </c>
      <c r="D820" s="1">
        <f t="shared" si="53"/>
        <v>2.4476190476190474</v>
      </c>
      <c r="E820" s="1">
        <f t="shared" si="54"/>
        <v>8.4775877757120561</v>
      </c>
      <c r="F820" s="1">
        <f t="shared" si="56"/>
        <v>1.9223012748234245</v>
      </c>
      <c r="G820" s="1">
        <f t="shared" si="55"/>
        <v>4.4101244101244097</v>
      </c>
    </row>
    <row r="821" spans="1:7" x14ac:dyDescent="0.25">
      <c r="A821" s="2" t="s">
        <v>73</v>
      </c>
      <c r="B821" s="2">
        <v>1.2290000000000001</v>
      </c>
      <c r="C821" s="2">
        <v>1.036</v>
      </c>
      <c r="D821" s="1">
        <f t="shared" si="53"/>
        <v>1.1862934362934363</v>
      </c>
      <c r="E821" s="1">
        <f t="shared" si="54"/>
        <v>4.000013996627283</v>
      </c>
      <c r="F821" s="1">
        <f t="shared" si="56"/>
        <v>0.74489981291300844</v>
      </c>
      <c r="G821" s="1">
        <f t="shared" si="55"/>
        <v>5.3698684404078598</v>
      </c>
    </row>
    <row r="822" spans="1:7" x14ac:dyDescent="0.25">
      <c r="A822" s="2" t="s">
        <v>73</v>
      </c>
      <c r="B822" s="2">
        <v>2.41</v>
      </c>
      <c r="C822" s="2">
        <v>1.0409999999999999</v>
      </c>
      <c r="D822" s="1">
        <f t="shared" si="53"/>
        <v>2.3150816522574451</v>
      </c>
      <c r="E822" s="1">
        <f t="shared" si="54"/>
        <v>7.8816590652526095</v>
      </c>
      <c r="F822" s="1">
        <f t="shared" si="56"/>
        <v>1.7558627614452691</v>
      </c>
      <c r="G822" s="1">
        <f t="shared" si="55"/>
        <v>4.4887671396169555</v>
      </c>
    </row>
    <row r="823" spans="1:7" x14ac:dyDescent="0.25">
      <c r="A823" s="2" t="s">
        <v>73</v>
      </c>
      <c r="B823" s="2">
        <v>1.407</v>
      </c>
      <c r="C823" s="2">
        <v>1.127</v>
      </c>
      <c r="D823" s="1">
        <f t="shared" si="53"/>
        <v>1.2484472049689441</v>
      </c>
      <c r="E823" s="1">
        <f t="shared" si="54"/>
        <v>4.9815889132781459</v>
      </c>
      <c r="F823" s="1">
        <f t="shared" si="56"/>
        <v>1.0288137693726767</v>
      </c>
      <c r="G823" s="1">
        <f t="shared" si="55"/>
        <v>4.8420706075072166</v>
      </c>
    </row>
    <row r="824" spans="1:7" x14ac:dyDescent="0.25">
      <c r="A824" s="2" t="s">
        <v>73</v>
      </c>
      <c r="B824" s="2">
        <v>2.23</v>
      </c>
      <c r="C824" s="2">
        <v>1.0720000000000001</v>
      </c>
      <c r="D824" s="1">
        <f t="shared" si="53"/>
        <v>2.0802238805970146</v>
      </c>
      <c r="E824" s="1">
        <f t="shared" si="54"/>
        <v>7.510165733965616</v>
      </c>
      <c r="F824" s="1">
        <f t="shared" si="56"/>
        <v>1.69020714096207</v>
      </c>
      <c r="G824" s="1">
        <f t="shared" si="55"/>
        <v>4.4433404355934805</v>
      </c>
    </row>
    <row r="825" spans="1:7" x14ac:dyDescent="0.25">
      <c r="A825" s="2" t="s">
        <v>73</v>
      </c>
      <c r="B825" s="2">
        <v>2.2240000000000002</v>
      </c>
      <c r="C825" s="2">
        <v>1.1739999999999999</v>
      </c>
      <c r="D825" s="1">
        <f t="shared" ref="D825:D888" si="57">B825/C825</f>
        <v>1.8943781942078368</v>
      </c>
      <c r="E825" s="1">
        <f t="shared" ref="E825:E888" si="58">((4*PI()*(C825/2)^2)+((PI()*C825)*(B825-C825)))</f>
        <v>8.2026230202992636</v>
      </c>
      <c r="F825" s="1">
        <f t="shared" si="56"/>
        <v>1.9838533079743961</v>
      </c>
      <c r="G825" s="1">
        <f t="shared" si="55"/>
        <v>4.1346923118395846</v>
      </c>
    </row>
    <row r="826" spans="1:7" x14ac:dyDescent="0.25">
      <c r="A826" s="2" t="s">
        <v>73</v>
      </c>
      <c r="B826" s="2">
        <v>1.6819999999999999</v>
      </c>
      <c r="C826" s="2">
        <v>0.96099999999999997</v>
      </c>
      <c r="D826" s="1">
        <f t="shared" si="57"/>
        <v>1.7502601456815816</v>
      </c>
      <c r="E826" s="1">
        <f t="shared" si="58"/>
        <v>5.0780766484478477</v>
      </c>
      <c r="F826" s="1">
        <f t="shared" si="56"/>
        <v>0.98765999443430386</v>
      </c>
      <c r="G826" s="1">
        <f t="shared" si="55"/>
        <v>5.1415230717696403</v>
      </c>
    </row>
    <row r="827" spans="1:7" x14ac:dyDescent="0.25">
      <c r="A827" s="2" t="s">
        <v>73</v>
      </c>
      <c r="B827" s="2">
        <v>3.2879999999999998</v>
      </c>
      <c r="C827" s="2">
        <f>(1.19+0.858)/2</f>
        <v>1.024</v>
      </c>
      <c r="D827" s="1">
        <f t="shared" si="57"/>
        <v>3.2109374999999996</v>
      </c>
      <c r="E827" s="1">
        <f t="shared" si="58"/>
        <v>10.577466004483316</v>
      </c>
      <c r="F827" s="1">
        <f t="shared" si="56"/>
        <v>2.426726344970187</v>
      </c>
      <c r="G827" s="1">
        <f t="shared" si="55"/>
        <v>4.3587386877828056</v>
      </c>
    </row>
    <row r="828" spans="1:7" x14ac:dyDescent="0.25">
      <c r="A828" s="2" t="s">
        <v>73</v>
      </c>
      <c r="B828" s="2">
        <v>1.2270000000000001</v>
      </c>
      <c r="C828" s="2">
        <v>0.95499999999999996</v>
      </c>
      <c r="D828" s="1">
        <f t="shared" si="57"/>
        <v>1.2848167539267017</v>
      </c>
      <c r="E828" s="1">
        <f t="shared" si="58"/>
        <v>3.6812711475867159</v>
      </c>
      <c r="F828" s="1">
        <f t="shared" si="56"/>
        <v>0.6508804412283975</v>
      </c>
      <c r="G828" s="1">
        <f t="shared" si="55"/>
        <v>5.6558331060603155</v>
      </c>
    </row>
    <row r="829" spans="1:7" x14ac:dyDescent="0.25">
      <c r="A829" s="2" t="s">
        <v>73</v>
      </c>
      <c r="B829" s="2">
        <v>1.276</v>
      </c>
      <c r="C829" s="2">
        <v>0.98799999999999999</v>
      </c>
      <c r="D829" s="1">
        <f t="shared" si="57"/>
        <v>1.2914979757085021</v>
      </c>
      <c r="E829" s="1">
        <f t="shared" si="58"/>
        <v>3.9605681592688096</v>
      </c>
      <c r="F829" s="1">
        <f t="shared" si="56"/>
        <v>0.7257730805548287</v>
      </c>
      <c r="G829" s="1">
        <f t="shared" si="55"/>
        <v>5.4570337001767699</v>
      </c>
    </row>
    <row r="830" spans="1:7" x14ac:dyDescent="0.25">
      <c r="A830" s="2" t="s">
        <v>73</v>
      </c>
      <c r="B830" s="2">
        <v>1.532</v>
      </c>
      <c r="C830" s="2">
        <v>0.93799999999999994</v>
      </c>
      <c r="D830" s="1">
        <f t="shared" si="57"/>
        <v>1.6332622601279319</v>
      </c>
      <c r="E830" s="1">
        <f t="shared" si="58"/>
        <v>4.5145189086909898</v>
      </c>
      <c r="F830" s="1">
        <f t="shared" si="56"/>
        <v>0.84259330600392501</v>
      </c>
      <c r="G830" s="1">
        <f t="shared" si="55"/>
        <v>5.3578860365049712</v>
      </c>
    </row>
    <row r="831" spans="1:7" x14ac:dyDescent="0.25">
      <c r="A831" s="2" t="s">
        <v>73</v>
      </c>
      <c r="B831" s="2">
        <v>2.3620000000000001</v>
      </c>
      <c r="C831" s="2">
        <v>1.2509999999999999</v>
      </c>
      <c r="D831" s="1">
        <f t="shared" si="57"/>
        <v>1.8880895283772985</v>
      </c>
      <c r="E831" s="1">
        <f t="shared" si="58"/>
        <v>9.2829727515716431</v>
      </c>
      <c r="F831" s="1">
        <f t="shared" si="56"/>
        <v>2.390694632119005</v>
      </c>
      <c r="G831" s="1">
        <f t="shared" si="55"/>
        <v>3.8829604696705369</v>
      </c>
    </row>
    <row r="832" spans="1:7" x14ac:dyDescent="0.25">
      <c r="A832" s="2" t="s">
        <v>73</v>
      </c>
      <c r="B832" s="2">
        <v>2.1789999999999998</v>
      </c>
      <c r="C832" s="2">
        <v>1.1259999999999999</v>
      </c>
      <c r="D832" s="1">
        <f t="shared" si="57"/>
        <v>1.9351687388987566</v>
      </c>
      <c r="E832" s="1">
        <f t="shared" si="58"/>
        <v>7.7080672215858499</v>
      </c>
      <c r="F832" s="1">
        <f t="shared" si="56"/>
        <v>1.7960686880349228</v>
      </c>
      <c r="G832" s="1">
        <f t="shared" si="55"/>
        <v>4.2916327604481763</v>
      </c>
    </row>
    <row r="833" spans="1:7" x14ac:dyDescent="0.25">
      <c r="A833" s="2" t="s">
        <v>73</v>
      </c>
      <c r="B833" s="2">
        <v>1.377</v>
      </c>
      <c r="C833" s="2">
        <v>1.1160000000000001</v>
      </c>
      <c r="D833" s="1">
        <f t="shared" si="57"/>
        <v>1.2338709677419353</v>
      </c>
      <c r="E833" s="1">
        <f t="shared" si="58"/>
        <v>4.8277859617363506</v>
      </c>
      <c r="F833" s="1">
        <f t="shared" si="56"/>
        <v>0.98306974926729418</v>
      </c>
      <c r="G833" s="1">
        <f t="shared" si="55"/>
        <v>4.9109292248435237</v>
      </c>
    </row>
    <row r="834" spans="1:7" x14ac:dyDescent="0.25">
      <c r="A834" s="2" t="s">
        <v>73</v>
      </c>
      <c r="B834" s="2">
        <v>1.5580000000000001</v>
      </c>
      <c r="C834" s="2">
        <v>1.1200000000000001</v>
      </c>
      <c r="D834" s="1">
        <f t="shared" si="57"/>
        <v>1.3910714285714285</v>
      </c>
      <c r="E834" s="1">
        <f t="shared" si="58"/>
        <v>5.481953516808046</v>
      </c>
      <c r="F834" s="1">
        <f t="shared" si="56"/>
        <v>1.1671376944043694</v>
      </c>
      <c r="G834" s="1">
        <f t="shared" si="55"/>
        <v>4.6969209743548515</v>
      </c>
    </row>
    <row r="835" spans="1:7" x14ac:dyDescent="0.25">
      <c r="A835" s="2" t="s">
        <v>73</v>
      </c>
      <c r="B835" s="2">
        <v>1.7470000000000001</v>
      </c>
      <c r="C835" s="2">
        <v>0.93</v>
      </c>
      <c r="D835" s="1">
        <f t="shared" si="57"/>
        <v>1.8784946236559139</v>
      </c>
      <c r="E835" s="1">
        <f t="shared" si="58"/>
        <v>5.1041770002138733</v>
      </c>
      <c r="F835" s="1">
        <f t="shared" si="56"/>
        <v>0.97614098237776514</v>
      </c>
      <c r="G835" s="1">
        <f t="shared" si="55"/>
        <v>5.2289342342544574</v>
      </c>
    </row>
    <row r="836" spans="1:7" x14ac:dyDescent="0.25">
      <c r="A836" s="2" t="s">
        <v>73</v>
      </c>
      <c r="B836" s="2">
        <v>1.425</v>
      </c>
      <c r="C836" s="2">
        <v>1.1659999999999999</v>
      </c>
      <c r="D836" s="1">
        <f t="shared" si="57"/>
        <v>1.2221269296740995</v>
      </c>
      <c r="E836" s="1">
        <f t="shared" si="58"/>
        <v>5.2199132735721205</v>
      </c>
      <c r="F836" s="1">
        <f t="shared" si="56"/>
        <v>1.106589256640155</v>
      </c>
      <c r="G836" s="1">
        <f t="shared" si="55"/>
        <v>4.7171190595333536</v>
      </c>
    </row>
    <row r="837" spans="1:7" x14ac:dyDescent="0.25">
      <c r="A837" s="2" t="s">
        <v>73</v>
      </c>
      <c r="B837" s="2">
        <v>1.252</v>
      </c>
      <c r="C837" s="2">
        <v>1.131</v>
      </c>
      <c r="D837" s="1">
        <f t="shared" si="57"/>
        <v>1.1069849690539346</v>
      </c>
      <c r="E837" s="1">
        <f t="shared" si="58"/>
        <v>4.4485328965949904</v>
      </c>
      <c r="F837" s="1">
        <f t="shared" si="56"/>
        <v>0.87906936257843793</v>
      </c>
      <c r="G837" s="1">
        <f t="shared" si="55"/>
        <v>5.0605027156751294</v>
      </c>
    </row>
    <row r="838" spans="1:7" x14ac:dyDescent="0.25">
      <c r="A838" s="2" t="s">
        <v>73</v>
      </c>
      <c r="B838" s="2">
        <v>2.3660000000000001</v>
      </c>
      <c r="C838" s="2">
        <v>0.96</v>
      </c>
      <c r="D838" s="1">
        <f t="shared" si="57"/>
        <v>2.4645833333333336</v>
      </c>
      <c r="E838" s="1">
        <f t="shared" si="58"/>
        <v>7.1356878896577127</v>
      </c>
      <c r="F838" s="1">
        <f t="shared" si="56"/>
        <v>1.4809417503539828</v>
      </c>
      <c r="G838" s="1">
        <f t="shared" ref="G838:G901" si="59">E838/F838</f>
        <v>4.8183447376995767</v>
      </c>
    </row>
    <row r="839" spans="1:7" x14ac:dyDescent="0.25">
      <c r="A839" s="2" t="s">
        <v>73</v>
      </c>
      <c r="B839" s="2">
        <v>1.7370000000000001</v>
      </c>
      <c r="C839" s="2">
        <v>1.07</v>
      </c>
      <c r="D839" s="1">
        <f t="shared" si="57"/>
        <v>1.6233644859813083</v>
      </c>
      <c r="E839" s="1">
        <f t="shared" si="58"/>
        <v>5.8389326900354543</v>
      </c>
      <c r="F839" s="1">
        <f t="shared" ref="F839:F902" si="60">(((4/3)*PI()*(C839/2)^3)+(PI()*((C839/2)^2)*(B839-C839)))</f>
        <v>1.2411989871568505</v>
      </c>
      <c r="G839" s="1">
        <f t="shared" si="59"/>
        <v>4.7042680105712877</v>
      </c>
    </row>
    <row r="840" spans="1:7" x14ac:dyDescent="0.25">
      <c r="A840" s="7" t="s">
        <v>73</v>
      </c>
      <c r="B840" s="7">
        <v>1.837</v>
      </c>
      <c r="C840" s="7">
        <v>1.089</v>
      </c>
      <c r="D840" s="9">
        <f t="shared" si="57"/>
        <v>1.6868686868686869</v>
      </c>
      <c r="E840" s="9">
        <f t="shared" si="58"/>
        <v>6.284734112357806</v>
      </c>
      <c r="F840" s="9">
        <f t="shared" si="60"/>
        <v>1.3729133384430017</v>
      </c>
      <c r="G840" s="9">
        <f t="shared" si="59"/>
        <v>4.5776626509326652</v>
      </c>
    </row>
    <row r="841" spans="1:7" x14ac:dyDescent="0.25">
      <c r="A841" s="7" t="s">
        <v>73</v>
      </c>
      <c r="B841" s="7">
        <v>1.4850000000000001</v>
      </c>
      <c r="C841" s="7">
        <v>1.0860000000000001</v>
      </c>
      <c r="D841" s="9">
        <f t="shared" si="57"/>
        <v>1.367403314917127</v>
      </c>
      <c r="E841" s="9">
        <f t="shared" si="58"/>
        <v>5.0664778883707955</v>
      </c>
      <c r="F841" s="9">
        <f t="shared" si="60"/>
        <v>1.0402297929534474</v>
      </c>
      <c r="G841" s="9">
        <f t="shared" si="59"/>
        <v>4.8705371858134541</v>
      </c>
    </row>
    <row r="842" spans="1:7" x14ac:dyDescent="0.25">
      <c r="A842" s="7" t="s">
        <v>73</v>
      </c>
      <c r="B842" s="7">
        <v>1.5580000000000001</v>
      </c>
      <c r="C842" s="7">
        <v>0.92200000000000004</v>
      </c>
      <c r="D842" s="9">
        <f t="shared" si="57"/>
        <v>1.6898047722342733</v>
      </c>
      <c r="E842" s="9">
        <f t="shared" si="58"/>
        <v>4.5128224486580519</v>
      </c>
      <c r="F842" s="9">
        <f t="shared" si="60"/>
        <v>0.83501311835850123</v>
      </c>
      <c r="G842" s="9">
        <f t="shared" si="59"/>
        <v>5.4044928749497014</v>
      </c>
    </row>
    <row r="843" spans="1:7" x14ac:dyDescent="0.25">
      <c r="A843" s="7" t="s">
        <v>73</v>
      </c>
      <c r="B843" s="7">
        <v>1.2270000000000001</v>
      </c>
      <c r="C843" s="7">
        <v>1.0089999999999999</v>
      </c>
      <c r="D843" s="9">
        <f t="shared" si="57"/>
        <v>1.2160555004955405</v>
      </c>
      <c r="E843" s="9">
        <f t="shared" si="58"/>
        <v>3.8894267936282683</v>
      </c>
      <c r="F843" s="9">
        <f t="shared" si="60"/>
        <v>0.71217612932001517</v>
      </c>
      <c r="G843" s="9">
        <f t="shared" si="59"/>
        <v>5.4613270980338635</v>
      </c>
    </row>
    <row r="844" spans="1:7" x14ac:dyDescent="0.25">
      <c r="A844" s="7" t="s">
        <v>73</v>
      </c>
      <c r="B844" s="7">
        <v>1.6659999999999999</v>
      </c>
      <c r="C844" s="7">
        <v>0.99099999999999999</v>
      </c>
      <c r="D844" s="9">
        <f t="shared" si="57"/>
        <v>1.6811301715438951</v>
      </c>
      <c r="E844" s="9">
        <f t="shared" si="58"/>
        <v>5.1867883206326697</v>
      </c>
      <c r="F844" s="9">
        <f t="shared" si="60"/>
        <v>1.0302325757086899</v>
      </c>
      <c r="G844" s="9">
        <f t="shared" si="59"/>
        <v>5.0345799996323297</v>
      </c>
    </row>
    <row r="845" spans="1:7" x14ac:dyDescent="0.25">
      <c r="A845" s="7" t="s">
        <v>73</v>
      </c>
      <c r="B845" s="7">
        <v>1.361</v>
      </c>
      <c r="C845" s="7">
        <v>1.0760000000000001</v>
      </c>
      <c r="D845" s="9">
        <f t="shared" si="57"/>
        <v>1.2648698884758363</v>
      </c>
      <c r="E845" s="9">
        <f t="shared" si="58"/>
        <v>4.600661379252422</v>
      </c>
      <c r="F845" s="9">
        <f t="shared" si="60"/>
        <v>0.91143687936170392</v>
      </c>
      <c r="G845" s="9">
        <f t="shared" si="59"/>
        <v>5.0477015835417482</v>
      </c>
    </row>
    <row r="846" spans="1:7" x14ac:dyDescent="0.25">
      <c r="A846" s="7" t="s">
        <v>73</v>
      </c>
      <c r="B846" s="7">
        <v>2.5819999999999999</v>
      </c>
      <c r="C846" s="7">
        <v>1.008</v>
      </c>
      <c r="D846" s="9">
        <f t="shared" si="57"/>
        <v>2.5615079365079363</v>
      </c>
      <c r="E846" s="9">
        <f t="shared" si="58"/>
        <v>8.1764849694213968</v>
      </c>
      <c r="F846" s="9">
        <f t="shared" si="60"/>
        <v>1.7923412396641187</v>
      </c>
      <c r="G846" s="9">
        <f t="shared" si="59"/>
        <v>4.5619019350096828</v>
      </c>
    </row>
    <row r="847" spans="1:7" x14ac:dyDescent="0.25">
      <c r="A847" s="7" t="s">
        <v>73</v>
      </c>
      <c r="B847" s="7">
        <v>2.226</v>
      </c>
      <c r="C847" s="7">
        <v>1.101</v>
      </c>
      <c r="D847" s="9">
        <f t="shared" si="57"/>
        <v>2.0217983651226157</v>
      </c>
      <c r="E847" s="9">
        <f t="shared" si="58"/>
        <v>7.6994969568268576</v>
      </c>
      <c r="F847" s="9">
        <f t="shared" si="60"/>
        <v>1.7698803562284344</v>
      </c>
      <c r="G847" s="9">
        <f t="shared" si="59"/>
        <v>4.3502923402315572</v>
      </c>
    </row>
    <row r="848" spans="1:7" x14ac:dyDescent="0.25">
      <c r="A848" s="7" t="s">
        <v>73</v>
      </c>
      <c r="B848" s="7">
        <v>1.4690000000000001</v>
      </c>
      <c r="C848" s="7">
        <v>0.94699999999999995</v>
      </c>
      <c r="D848" s="9">
        <f t="shared" si="57"/>
        <v>1.5512143611404436</v>
      </c>
      <c r="E848" s="9">
        <f t="shared" si="58"/>
        <v>4.3704046288928655</v>
      </c>
      <c r="F848" s="9">
        <f t="shared" si="60"/>
        <v>0.81235280321777514</v>
      </c>
      <c r="G848" s="9">
        <f t="shared" si="59"/>
        <v>5.3799342004870878</v>
      </c>
    </row>
    <row r="849" spans="1:7" x14ac:dyDescent="0.25">
      <c r="A849" s="7" t="s">
        <v>73</v>
      </c>
      <c r="B849" s="7">
        <v>2.468</v>
      </c>
      <c r="C849" s="7">
        <v>1.07</v>
      </c>
      <c r="D849" s="9">
        <f t="shared" si="57"/>
        <v>2.306542056074766</v>
      </c>
      <c r="E849" s="9">
        <f t="shared" si="58"/>
        <v>8.2961922158937824</v>
      </c>
      <c r="F849" s="9">
        <f t="shared" si="60"/>
        <v>1.8985159103239533</v>
      </c>
      <c r="G849" s="9">
        <f t="shared" si="59"/>
        <v>4.3698302293806757</v>
      </c>
    </row>
    <row r="850" spans="1:7" x14ac:dyDescent="0.25">
      <c r="A850" s="7" t="s">
        <v>73</v>
      </c>
      <c r="B850" s="7">
        <v>2.371</v>
      </c>
      <c r="C850" s="7">
        <v>1.1200000000000001</v>
      </c>
      <c r="D850" s="9">
        <f t="shared" si="57"/>
        <v>2.1169642857142854</v>
      </c>
      <c r="E850" s="9">
        <f t="shared" si="58"/>
        <v>8.3425621234607679</v>
      </c>
      <c r="F850" s="9">
        <f t="shared" si="60"/>
        <v>1.9681081042671316</v>
      </c>
      <c r="G850" s="9">
        <f t="shared" si="59"/>
        <v>4.238873924340302</v>
      </c>
    </row>
    <row r="851" spans="1:7" x14ac:dyDescent="0.25">
      <c r="A851" s="7" t="s">
        <v>73</v>
      </c>
      <c r="B851" s="7">
        <v>1.994</v>
      </c>
      <c r="C851" s="7">
        <v>1.056</v>
      </c>
      <c r="D851" s="9">
        <f t="shared" si="57"/>
        <v>1.8882575757575757</v>
      </c>
      <c r="E851" s="9">
        <f t="shared" si="58"/>
        <v>6.6151385533284985</v>
      </c>
      <c r="F851" s="9">
        <f t="shared" si="60"/>
        <v>1.4381059083276149</v>
      </c>
      <c r="G851" s="9">
        <f t="shared" si="59"/>
        <v>4.5998966522718048</v>
      </c>
    </row>
    <row r="852" spans="1:7" x14ac:dyDescent="0.25">
      <c r="A852" s="7" t="s">
        <v>73</v>
      </c>
      <c r="B852" s="7">
        <v>1.768</v>
      </c>
      <c r="C852" s="7">
        <v>1.1200000000000001</v>
      </c>
      <c r="D852" s="9">
        <f t="shared" si="57"/>
        <v>1.5785714285714285</v>
      </c>
      <c r="E852" s="9">
        <f t="shared" si="58"/>
        <v>6.2208561089323648</v>
      </c>
      <c r="F852" s="9">
        <f t="shared" si="60"/>
        <v>1.3740304201991789</v>
      </c>
      <c r="G852" s="9">
        <f t="shared" si="59"/>
        <v>4.5274515159792399</v>
      </c>
    </row>
    <row r="853" spans="1:7" x14ac:dyDescent="0.25">
      <c r="A853" s="7" t="s">
        <v>73</v>
      </c>
      <c r="B853" s="7">
        <v>1.5860000000000001</v>
      </c>
      <c r="C853" s="7">
        <v>0.95399999999999996</v>
      </c>
      <c r="D853" s="9">
        <f t="shared" si="57"/>
        <v>1.6624737945492665</v>
      </c>
      <c r="E853" s="9">
        <f t="shared" si="58"/>
        <v>4.7533679149581145</v>
      </c>
      <c r="F853" s="9">
        <f t="shared" si="60"/>
        <v>0.90637075542610535</v>
      </c>
      <c r="G853" s="9">
        <f t="shared" si="59"/>
        <v>5.2443968282311237</v>
      </c>
    </row>
    <row r="854" spans="1:7" x14ac:dyDescent="0.25">
      <c r="A854" s="7" t="s">
        <v>73</v>
      </c>
      <c r="B854" s="7">
        <v>1.7829999999999999</v>
      </c>
      <c r="C854" s="7">
        <v>0.95399999999999996</v>
      </c>
      <c r="D854" s="9">
        <f t="shared" si="57"/>
        <v>1.8689727463312369</v>
      </c>
      <c r="E854" s="9">
        <f t="shared" si="58"/>
        <v>5.3437925550884726</v>
      </c>
      <c r="F854" s="9">
        <f t="shared" si="60"/>
        <v>1.0471870320971957</v>
      </c>
      <c r="G854" s="9">
        <f t="shared" si="59"/>
        <v>5.1029972596074735</v>
      </c>
    </row>
    <row r="855" spans="1:7" x14ac:dyDescent="0.25">
      <c r="A855" s="7" t="s">
        <v>73</v>
      </c>
      <c r="B855" s="7">
        <v>1.4410000000000001</v>
      </c>
      <c r="C855" s="7">
        <v>1.139</v>
      </c>
      <c r="D855" s="9">
        <f t="shared" si="57"/>
        <v>1.2651448639157157</v>
      </c>
      <c r="E855" s="9">
        <f t="shared" si="58"/>
        <v>5.1562928807442745</v>
      </c>
      <c r="F855" s="9">
        <f t="shared" si="60"/>
        <v>1.0814068939554733</v>
      </c>
      <c r="G855" s="9">
        <f t="shared" si="59"/>
        <v>4.7681339092300847</v>
      </c>
    </row>
    <row r="856" spans="1:7" x14ac:dyDescent="0.25">
      <c r="A856" s="7" t="s">
        <v>73</v>
      </c>
      <c r="B856" s="7">
        <v>2.4180000000000001</v>
      </c>
      <c r="C856" s="7">
        <v>1.081</v>
      </c>
      <c r="D856" s="9">
        <f t="shared" si="57"/>
        <v>2.2368177613321003</v>
      </c>
      <c r="E856" s="9">
        <f t="shared" si="58"/>
        <v>8.2116770903269085</v>
      </c>
      <c r="F856" s="9">
        <f t="shared" si="60"/>
        <v>1.8884969663480027</v>
      </c>
      <c r="G856" s="9">
        <f t="shared" si="59"/>
        <v>4.3482606732520965</v>
      </c>
    </row>
    <row r="857" spans="1:7" x14ac:dyDescent="0.25">
      <c r="A857" s="7" t="s">
        <v>73</v>
      </c>
      <c r="B857" s="7">
        <v>2.5009999999999999</v>
      </c>
      <c r="C857" s="7">
        <v>1.1419999999999999</v>
      </c>
      <c r="D857" s="9">
        <f t="shared" si="57"/>
        <v>2.1900175131348512</v>
      </c>
      <c r="E857" s="9">
        <f t="shared" si="58"/>
        <v>8.9728347248092586</v>
      </c>
      <c r="F857" s="9">
        <f t="shared" si="60"/>
        <v>2.1718320113192173</v>
      </c>
      <c r="G857" s="9">
        <f t="shared" si="59"/>
        <v>4.1314589148904597</v>
      </c>
    </row>
    <row r="858" spans="1:7" x14ac:dyDescent="0.25">
      <c r="A858" s="7" t="s">
        <v>73</v>
      </c>
      <c r="B858" s="7">
        <v>2.7360000000000002</v>
      </c>
      <c r="C858" s="7">
        <v>0.96899999999999997</v>
      </c>
      <c r="D858" s="9">
        <f t="shared" si="57"/>
        <v>2.8235294117647061</v>
      </c>
      <c r="E858" s="9">
        <f t="shared" si="58"/>
        <v>8.3289401777148022</v>
      </c>
      <c r="F858" s="9">
        <f t="shared" si="60"/>
        <v>1.7794867449481193</v>
      </c>
      <c r="G858" s="9">
        <f t="shared" si="59"/>
        <v>4.6805294848979786</v>
      </c>
    </row>
    <row r="859" spans="1:7" x14ac:dyDescent="0.25">
      <c r="A859" s="7" t="s">
        <v>73</v>
      </c>
      <c r="B859" s="7">
        <v>1.2769999999999999</v>
      </c>
      <c r="C859" s="7">
        <v>0.63500000000000001</v>
      </c>
      <c r="D859" s="9">
        <f t="shared" si="57"/>
        <v>2.0110236220472437</v>
      </c>
      <c r="E859" s="9">
        <f t="shared" si="58"/>
        <v>2.5475017748326954</v>
      </c>
      <c r="F859" s="9">
        <f t="shared" si="60"/>
        <v>0.33738272983241718</v>
      </c>
      <c r="G859" s="9">
        <f t="shared" si="59"/>
        <v>7.5507770539946604</v>
      </c>
    </row>
    <row r="860" spans="1:7" x14ac:dyDescent="0.25">
      <c r="A860" s="7" t="s">
        <v>73</v>
      </c>
      <c r="B860" s="7">
        <v>1.927</v>
      </c>
      <c r="C860" s="7">
        <v>1.234</v>
      </c>
      <c r="D860" s="9">
        <f t="shared" si="57"/>
        <v>1.5615883306320908</v>
      </c>
      <c r="E860" s="9">
        <f t="shared" si="58"/>
        <v>7.4704497196389337</v>
      </c>
      <c r="F860" s="9">
        <f t="shared" si="60"/>
        <v>1.8126915082163388</v>
      </c>
      <c r="G860" s="9">
        <f t="shared" si="59"/>
        <v>4.1211919875929377</v>
      </c>
    </row>
    <row r="861" spans="1:7" x14ac:dyDescent="0.25">
      <c r="A861" s="7" t="s">
        <v>73</v>
      </c>
      <c r="B861" s="7">
        <v>1.194</v>
      </c>
      <c r="C861" s="10">
        <v>1.0760000000000001</v>
      </c>
      <c r="D861" s="9">
        <f t="shared" si="57"/>
        <v>1.1096654275092936</v>
      </c>
      <c r="E861" s="9">
        <f t="shared" si="58"/>
        <v>4.0361423121435651</v>
      </c>
      <c r="F861" s="9">
        <f t="shared" si="60"/>
        <v>0.75958125030942136</v>
      </c>
      <c r="G861" s="9">
        <f t="shared" si="59"/>
        <v>5.3136413128936644</v>
      </c>
    </row>
    <row r="862" spans="1:7" x14ac:dyDescent="0.25">
      <c r="A862" s="7" t="s">
        <v>73</v>
      </c>
      <c r="B862" s="7">
        <v>1.359</v>
      </c>
      <c r="C862" s="7">
        <v>0.84899999999999998</v>
      </c>
      <c r="D862" s="9">
        <f t="shared" si="57"/>
        <v>1.6007067137809188</v>
      </c>
      <c r="E862" s="9">
        <f t="shared" si="58"/>
        <v>3.6247413293780206</v>
      </c>
      <c r="F862" s="9">
        <f t="shared" si="60"/>
        <v>0.60914058097474744</v>
      </c>
      <c r="G862" s="9">
        <f t="shared" si="59"/>
        <v>5.9505825791112219</v>
      </c>
    </row>
    <row r="863" spans="1:7" x14ac:dyDescent="0.25">
      <c r="A863" s="7" t="s">
        <v>73</v>
      </c>
      <c r="B863" s="7">
        <v>1.6919999999999999</v>
      </c>
      <c r="C863" s="7">
        <v>1.22</v>
      </c>
      <c r="D863" s="9">
        <f t="shared" si="57"/>
        <v>1.3868852459016394</v>
      </c>
      <c r="E863" s="9">
        <f t="shared" si="58"/>
        <v>6.485001219246195</v>
      </c>
      <c r="F863" s="9">
        <f t="shared" si="60"/>
        <v>1.5025374771337794</v>
      </c>
      <c r="G863" s="9">
        <f t="shared" si="59"/>
        <v>4.3160329229304137</v>
      </c>
    </row>
    <row r="864" spans="1:7" x14ac:dyDescent="0.25">
      <c r="A864" s="7" t="s">
        <v>73</v>
      </c>
      <c r="B864" s="7">
        <v>1.28</v>
      </c>
      <c r="C864" s="7">
        <v>0.96099999999999997</v>
      </c>
      <c r="D864" s="9">
        <f t="shared" si="57"/>
        <v>1.331945889698231</v>
      </c>
      <c r="E864" s="9">
        <f t="shared" si="58"/>
        <v>3.8644102913277325</v>
      </c>
      <c r="F864" s="9">
        <f t="shared" si="60"/>
        <v>0.69607665213619607</v>
      </c>
      <c r="G864" s="9">
        <f t="shared" si="59"/>
        <v>5.5517022147894313</v>
      </c>
    </row>
    <row r="865" spans="1:7" x14ac:dyDescent="0.25">
      <c r="A865" s="7" t="s">
        <v>73</v>
      </c>
      <c r="B865" s="7">
        <v>2.2330000000000001</v>
      </c>
      <c r="C865" s="7">
        <v>1.161</v>
      </c>
      <c r="D865" s="9">
        <f t="shared" si="57"/>
        <v>1.9233419465977606</v>
      </c>
      <c r="E865" s="9">
        <f t="shared" si="58"/>
        <v>8.1446197951360357</v>
      </c>
      <c r="F865" s="9">
        <f t="shared" si="60"/>
        <v>1.9542765352277569</v>
      </c>
      <c r="G865" s="9">
        <f t="shared" si="59"/>
        <v>4.1675881833104231</v>
      </c>
    </row>
    <row r="866" spans="1:7" x14ac:dyDescent="0.25">
      <c r="A866" s="7" t="s">
        <v>73</v>
      </c>
      <c r="B866" s="7">
        <v>1.544</v>
      </c>
      <c r="C866" s="7">
        <v>0.96899999999999997</v>
      </c>
      <c r="D866" s="9">
        <f t="shared" si="57"/>
        <v>1.5933952528379773</v>
      </c>
      <c r="E866" s="9">
        <f t="shared" si="58"/>
        <v>4.7002498663712187</v>
      </c>
      <c r="F866" s="9">
        <f t="shared" si="60"/>
        <v>0.90043651702513605</v>
      </c>
      <c r="G866" s="9">
        <f t="shared" si="59"/>
        <v>5.2199680682652829</v>
      </c>
    </row>
    <row r="867" spans="1:7" x14ac:dyDescent="0.25">
      <c r="A867" s="7" t="s">
        <v>73</v>
      </c>
      <c r="B867" s="7">
        <v>1.885</v>
      </c>
      <c r="C867" s="7">
        <v>0.99299999999999999</v>
      </c>
      <c r="D867" s="9">
        <f t="shared" si="57"/>
        <v>1.8982880161127895</v>
      </c>
      <c r="E867" s="9">
        <f t="shared" si="58"/>
        <v>5.8804488369526426</v>
      </c>
      <c r="F867" s="9">
        <f t="shared" si="60"/>
        <v>1.2034814284053097</v>
      </c>
      <c r="G867" s="9">
        <f t="shared" si="59"/>
        <v>4.8861982396725603</v>
      </c>
    </row>
    <row r="868" spans="1:7" x14ac:dyDescent="0.25">
      <c r="A868" s="7" t="s">
        <v>73</v>
      </c>
      <c r="B868" s="7">
        <v>2.2589999999999999</v>
      </c>
      <c r="C868" s="7">
        <v>1.024</v>
      </c>
      <c r="D868" s="9">
        <f t="shared" si="57"/>
        <v>2.2060546875</v>
      </c>
      <c r="E868" s="9">
        <f t="shared" si="58"/>
        <v>7.2671823917663669</v>
      </c>
      <c r="F868" s="9">
        <f t="shared" si="60"/>
        <v>1.5792937401146476</v>
      </c>
      <c r="G868" s="9">
        <f t="shared" si="59"/>
        <v>4.601539414218669</v>
      </c>
    </row>
    <row r="869" spans="1:7" x14ac:dyDescent="0.25">
      <c r="A869" s="7" t="s">
        <v>73</v>
      </c>
      <c r="B869" s="7">
        <v>2.3969999999999998</v>
      </c>
      <c r="C869" s="7">
        <f>(0.821+1.156)/2</f>
        <v>0.98849999999999993</v>
      </c>
      <c r="D869" s="9">
        <f t="shared" si="57"/>
        <v>2.424886191198786</v>
      </c>
      <c r="E869" s="9">
        <f t="shared" si="58"/>
        <v>7.4437980183622035</v>
      </c>
      <c r="F869" s="9">
        <f t="shared" si="60"/>
        <v>1.5866778056247153</v>
      </c>
      <c r="G869" s="9">
        <f t="shared" si="59"/>
        <v>4.6914364037703242</v>
      </c>
    </row>
    <row r="870" spans="1:7" x14ac:dyDescent="0.25">
      <c r="A870" s="7" t="s">
        <v>73</v>
      </c>
      <c r="B870" s="7">
        <v>1.7170000000000001</v>
      </c>
      <c r="C870" s="7">
        <v>0.98399999999999999</v>
      </c>
      <c r="D870" s="9">
        <f t="shared" si="57"/>
        <v>1.7449186991869921</v>
      </c>
      <c r="E870" s="9">
        <f t="shared" si="58"/>
        <v>5.3078087528342568</v>
      </c>
      <c r="F870" s="9">
        <f t="shared" si="60"/>
        <v>1.0562879464128994</v>
      </c>
      <c r="G870" s="9">
        <f t="shared" si="59"/>
        <v>5.0249638565500137</v>
      </c>
    </row>
    <row r="871" spans="1:7" x14ac:dyDescent="0.25">
      <c r="A871" s="7" t="s">
        <v>73</v>
      </c>
      <c r="B871" s="7">
        <v>1.758</v>
      </c>
      <c r="C871" s="7">
        <v>1.1080000000000001</v>
      </c>
      <c r="D871" s="9">
        <f t="shared" si="57"/>
        <v>1.5866425992779782</v>
      </c>
      <c r="E871" s="9">
        <f t="shared" si="58"/>
        <v>6.11939523259203</v>
      </c>
      <c r="F871" s="9">
        <f t="shared" si="60"/>
        <v>1.3389594139736474</v>
      </c>
      <c r="G871" s="9">
        <f t="shared" si="59"/>
        <v>4.57026192782903</v>
      </c>
    </row>
    <row r="872" spans="1:7" x14ac:dyDescent="0.25">
      <c r="A872" s="7" t="s">
        <v>73</v>
      </c>
      <c r="B872" s="7">
        <v>2.69</v>
      </c>
      <c r="C872" s="7">
        <v>1.004</v>
      </c>
      <c r="D872" s="9">
        <f t="shared" si="57"/>
        <v>2.6792828685258963</v>
      </c>
      <c r="E872" s="9">
        <f t="shared" si="58"/>
        <v>8.4846877751091689</v>
      </c>
      <c r="F872" s="9">
        <f t="shared" si="60"/>
        <v>1.8647030679738872</v>
      </c>
      <c r="G872" s="9">
        <f t="shared" si="59"/>
        <v>4.5501548856935683</v>
      </c>
    </row>
    <row r="873" spans="1:7" x14ac:dyDescent="0.25">
      <c r="A873" s="7" t="s">
        <v>73</v>
      </c>
      <c r="B873" s="7">
        <v>1.9179999999999999</v>
      </c>
      <c r="C873" s="7">
        <v>0.96399999999999997</v>
      </c>
      <c r="D873" s="9">
        <f t="shared" si="57"/>
        <v>1.9896265560165975</v>
      </c>
      <c r="E873" s="9">
        <f t="shared" si="58"/>
        <v>5.8086540200401551</v>
      </c>
      <c r="F873" s="9">
        <f t="shared" si="60"/>
        <v>1.1653549034053099</v>
      </c>
      <c r="G873" s="9">
        <f t="shared" si="59"/>
        <v>4.9844506622545248</v>
      </c>
    </row>
    <row r="874" spans="1:7" x14ac:dyDescent="0.25">
      <c r="A874" s="7" t="s">
        <v>73</v>
      </c>
      <c r="B874" s="7">
        <v>1.63</v>
      </c>
      <c r="C874" s="7">
        <v>1.1259999999999999</v>
      </c>
      <c r="D874" s="9">
        <f t="shared" si="57"/>
        <v>1.4476021314387211</v>
      </c>
      <c r="E874" s="9">
        <f t="shared" si="58"/>
        <v>5.7660163245456335</v>
      </c>
      <c r="F874" s="9">
        <f t="shared" si="60"/>
        <v>1.2493813605181019</v>
      </c>
      <c r="G874" s="9">
        <f t="shared" si="59"/>
        <v>4.6150971246717996</v>
      </c>
    </row>
    <row r="875" spans="1:7" x14ac:dyDescent="0.25">
      <c r="A875" s="7" t="s">
        <v>73</v>
      </c>
      <c r="B875" s="7">
        <v>2.1720000000000002</v>
      </c>
      <c r="C875" s="7">
        <f>(0.969+1.19)/2</f>
        <v>1.0794999999999999</v>
      </c>
      <c r="D875" s="9">
        <f t="shared" si="57"/>
        <v>2.0120426123205193</v>
      </c>
      <c r="E875" s="9">
        <f t="shared" si="58"/>
        <v>7.3660106134629943</v>
      </c>
      <c r="F875" s="9">
        <f t="shared" si="60"/>
        <v>1.6585681160891976</v>
      </c>
      <c r="G875" s="9">
        <f t="shared" si="59"/>
        <v>4.4411866730150331</v>
      </c>
    </row>
    <row r="876" spans="1:7" x14ac:dyDescent="0.25">
      <c r="A876" s="7" t="s">
        <v>73</v>
      </c>
      <c r="B876" s="7">
        <v>1.9219999999999999</v>
      </c>
      <c r="C876" s="7">
        <v>1.123</v>
      </c>
      <c r="D876" s="9">
        <f t="shared" si="57"/>
        <v>1.711487088156723</v>
      </c>
      <c r="E876" s="9">
        <f t="shared" si="58"/>
        <v>6.7808324330641305</v>
      </c>
      <c r="F876" s="9">
        <f t="shared" si="60"/>
        <v>1.5329458810303034</v>
      </c>
      <c r="G876" s="9">
        <f t="shared" si="59"/>
        <v>4.423399754012638</v>
      </c>
    </row>
    <row r="877" spans="1:7" x14ac:dyDescent="0.25">
      <c r="A877" s="7" t="s">
        <v>73</v>
      </c>
      <c r="B877" s="7">
        <v>2.379</v>
      </c>
      <c r="C877" s="7">
        <v>0.90500000000000003</v>
      </c>
      <c r="D877" s="9">
        <f t="shared" si="57"/>
        <v>2.6287292817679555</v>
      </c>
      <c r="E877" s="9">
        <f t="shared" si="58"/>
        <v>6.763833275215557</v>
      </c>
      <c r="F877" s="9">
        <f t="shared" si="60"/>
        <v>1.33626695806658</v>
      </c>
      <c r="G877" s="9">
        <f t="shared" si="59"/>
        <v>5.0617380265108274</v>
      </c>
    </row>
    <row r="878" spans="1:7" x14ac:dyDescent="0.25">
      <c r="A878" s="7" t="s">
        <v>73</v>
      </c>
      <c r="B878" s="7">
        <v>1.694</v>
      </c>
      <c r="C878" s="7">
        <v>0.98199999999999998</v>
      </c>
      <c r="D878" s="9">
        <f t="shared" si="57"/>
        <v>1.725050916496945</v>
      </c>
      <c r="E878" s="9">
        <f t="shared" si="58"/>
        <v>5.2260645119878495</v>
      </c>
      <c r="F878" s="9">
        <f t="shared" si="60"/>
        <v>1.0350836746441106</v>
      </c>
      <c r="G878" s="9">
        <f t="shared" si="59"/>
        <v>5.0489295116983754</v>
      </c>
    </row>
    <row r="879" spans="1:7" x14ac:dyDescent="0.25">
      <c r="A879" s="7" t="s">
        <v>73</v>
      </c>
      <c r="B879" s="7">
        <v>2.262</v>
      </c>
      <c r="C879" s="7">
        <v>1.014</v>
      </c>
      <c r="D879" s="9">
        <f t="shared" si="57"/>
        <v>2.2307692307692308</v>
      </c>
      <c r="E879" s="9">
        <f t="shared" si="58"/>
        <v>7.2057705385739936</v>
      </c>
      <c r="F879" s="9">
        <f t="shared" si="60"/>
        <v>1.5537132130242477</v>
      </c>
      <c r="G879" s="9">
        <f t="shared" si="59"/>
        <v>4.6377738685430989</v>
      </c>
    </row>
    <row r="880" spans="1:7" x14ac:dyDescent="0.25">
      <c r="A880" s="7" t="s">
        <v>73</v>
      </c>
      <c r="B880" s="7">
        <v>1.7310000000000001</v>
      </c>
      <c r="C880" s="7">
        <v>0.79600000000000004</v>
      </c>
      <c r="D880" s="9">
        <f t="shared" si="57"/>
        <v>2.1746231155778895</v>
      </c>
      <c r="E880" s="9">
        <f t="shared" si="58"/>
        <v>4.3287251191576903</v>
      </c>
      <c r="F880" s="9">
        <f t="shared" si="60"/>
        <v>0.72937559511618266</v>
      </c>
      <c r="G880" s="9">
        <f t="shared" si="59"/>
        <v>5.9348367948452747</v>
      </c>
    </row>
    <row r="881" spans="1:7" x14ac:dyDescent="0.25">
      <c r="A881" s="7" t="s">
        <v>73</v>
      </c>
      <c r="B881" s="7">
        <v>1.93</v>
      </c>
      <c r="C881" s="7">
        <v>1.0209999999999999</v>
      </c>
      <c r="D881" s="9">
        <f t="shared" si="57"/>
        <v>1.8903036238981392</v>
      </c>
      <c r="E881" s="9">
        <f t="shared" si="58"/>
        <v>6.1906025716782942</v>
      </c>
      <c r="F881" s="9">
        <f t="shared" si="60"/>
        <v>1.3015097720761999</v>
      </c>
      <c r="G881" s="9">
        <f t="shared" si="59"/>
        <v>4.7564779800330621</v>
      </c>
    </row>
    <row r="882" spans="1:7" x14ac:dyDescent="0.25">
      <c r="A882" s="7" t="s">
        <v>73</v>
      </c>
      <c r="B882" s="7">
        <v>1.5549999999999999</v>
      </c>
      <c r="C882" s="7">
        <v>0.99099999999999999</v>
      </c>
      <c r="D882" s="9">
        <f t="shared" si="57"/>
        <v>1.5691220988900101</v>
      </c>
      <c r="E882" s="9">
        <f t="shared" si="58"/>
        <v>4.8412099871451391</v>
      </c>
      <c r="F882" s="9">
        <f t="shared" si="60"/>
        <v>0.94461554358715416</v>
      </c>
      <c r="G882" s="9">
        <f t="shared" si="59"/>
        <v>5.1250585701361251</v>
      </c>
    </row>
    <row r="883" spans="1:7" x14ac:dyDescent="0.25">
      <c r="A883" s="7" t="s">
        <v>73</v>
      </c>
      <c r="B883" s="7">
        <v>1.716</v>
      </c>
      <c r="C883" s="7">
        <v>1.196</v>
      </c>
      <c r="D883" s="9">
        <f t="shared" si="57"/>
        <v>1.4347826086956521</v>
      </c>
      <c r="E883" s="9">
        <f t="shared" si="58"/>
        <v>6.4476037002978615</v>
      </c>
      <c r="F883" s="9">
        <f t="shared" si="60"/>
        <v>1.4799529948037231</v>
      </c>
      <c r="G883" s="9">
        <f t="shared" si="59"/>
        <v>4.3566273543390253</v>
      </c>
    </row>
    <row r="884" spans="1:7" x14ac:dyDescent="0.25">
      <c r="A884" s="7" t="s">
        <v>73</v>
      </c>
      <c r="B884" s="7">
        <v>2.573</v>
      </c>
      <c r="C884" s="7">
        <v>1.1819999999999999</v>
      </c>
      <c r="D884" s="9">
        <f t="shared" si="57"/>
        <v>2.1768189509306262</v>
      </c>
      <c r="E884" s="9">
        <f t="shared" si="58"/>
        <v>9.5544817550654866</v>
      </c>
      <c r="F884" s="9">
        <f t="shared" si="60"/>
        <v>2.3910137009082835</v>
      </c>
      <c r="G884" s="9">
        <f t="shared" si="59"/>
        <v>3.9959962385142291</v>
      </c>
    </row>
    <row r="885" spans="1:7" x14ac:dyDescent="0.25">
      <c r="A885" s="7" t="s">
        <v>73</v>
      </c>
      <c r="B885" s="7">
        <v>1.663</v>
      </c>
      <c r="C885" s="7">
        <v>1.0209999999999999</v>
      </c>
      <c r="D885" s="9">
        <f t="shared" si="57"/>
        <v>1.6287952987267387</v>
      </c>
      <c r="E885" s="9">
        <f t="shared" si="58"/>
        <v>5.3341824231611419</v>
      </c>
      <c r="F885" s="9">
        <f t="shared" si="60"/>
        <v>1.0829085291671969</v>
      </c>
      <c r="G885" s="9">
        <f t="shared" si="59"/>
        <v>4.9257922340526363</v>
      </c>
    </row>
    <row r="886" spans="1:7" x14ac:dyDescent="0.25">
      <c r="A886" s="7" t="s">
        <v>73</v>
      </c>
      <c r="B886" s="7">
        <v>1.238</v>
      </c>
      <c r="C886" s="7">
        <v>0.84699999999999998</v>
      </c>
      <c r="D886" s="9">
        <f t="shared" si="57"/>
        <v>1.4616292798110979</v>
      </c>
      <c r="E886" s="9">
        <f t="shared" si="58"/>
        <v>3.2942300742571069</v>
      </c>
      <c r="F886" s="9">
        <f t="shared" si="60"/>
        <v>0.53847201848358706</v>
      </c>
      <c r="G886" s="9">
        <f t="shared" si="59"/>
        <v>6.1177367833042133</v>
      </c>
    </row>
    <row r="887" spans="1:7" x14ac:dyDescent="0.25">
      <c r="A887" s="7" t="s">
        <v>73</v>
      </c>
      <c r="B887" s="7">
        <v>1.6619999999999999</v>
      </c>
      <c r="C887" s="7">
        <v>0.65300000000000002</v>
      </c>
      <c r="D887" s="9">
        <f t="shared" si="57"/>
        <v>2.5451761102603365</v>
      </c>
      <c r="E887" s="9">
        <f t="shared" si="58"/>
        <v>3.4095265246438524</v>
      </c>
      <c r="F887" s="9">
        <f t="shared" si="60"/>
        <v>0.48370845445382188</v>
      </c>
      <c r="G887" s="9">
        <f t="shared" si="59"/>
        <v>7.0487222070445519</v>
      </c>
    </row>
    <row r="888" spans="1:7" x14ac:dyDescent="0.25">
      <c r="A888" s="7" t="s">
        <v>73</v>
      </c>
      <c r="B888" s="7">
        <v>2.8159999999999998</v>
      </c>
      <c r="C888" s="7">
        <f>(1.022+0.67+0.939)/3</f>
        <v>0.87700000000000011</v>
      </c>
      <c r="D888" s="9">
        <f t="shared" si="57"/>
        <v>3.2109464082098054</v>
      </c>
      <c r="E888" s="9">
        <f t="shared" si="58"/>
        <v>7.7585777482702678</v>
      </c>
      <c r="F888" s="9">
        <f t="shared" si="60"/>
        <v>1.5244776426343287</v>
      </c>
      <c r="G888" s="9">
        <f t="shared" si="59"/>
        <v>5.0893352131181704</v>
      </c>
    </row>
    <row r="889" spans="1:7" x14ac:dyDescent="0.25">
      <c r="A889" s="7" t="s">
        <v>73</v>
      </c>
      <c r="B889" s="7">
        <v>2.1019999999999999</v>
      </c>
      <c r="C889" s="7">
        <f>(0.715+1.195+0.88)/3</f>
        <v>0.93</v>
      </c>
      <c r="D889" s="9">
        <f t="shared" ref="D889:D952" si="61">B889/C889</f>
        <v>2.2602150537634405</v>
      </c>
      <c r="E889" s="9">
        <f t="shared" ref="E889:E952" si="62">((4*PI()*(C889/2)^2)+((PI()*C889)*(B889-C889)))</f>
        <v>6.1413738147965429</v>
      </c>
      <c r="F889" s="9">
        <f t="shared" si="60"/>
        <v>1.2172892417682357</v>
      </c>
      <c r="G889" s="9">
        <f t="shared" si="59"/>
        <v>5.0451228878648235</v>
      </c>
    </row>
    <row r="890" spans="1:7" x14ac:dyDescent="0.25">
      <c r="A890" s="7" t="s">
        <v>73</v>
      </c>
      <c r="B890" s="7">
        <v>1.7609999999999999</v>
      </c>
      <c r="C890" s="7">
        <v>1.1739999999999999</v>
      </c>
      <c r="D890" s="9">
        <f t="shared" si="61"/>
        <v>1.5</v>
      </c>
      <c r="E890" s="9">
        <f t="shared" si="62"/>
        <v>6.4949726343286871</v>
      </c>
      <c r="F890" s="9">
        <f t="shared" si="60"/>
        <v>1.482657919692032</v>
      </c>
      <c r="G890" s="9">
        <f t="shared" si="59"/>
        <v>4.3806278899975659</v>
      </c>
    </row>
    <row r="891" spans="1:7" x14ac:dyDescent="0.25">
      <c r="A891" s="7" t="s">
        <v>73</v>
      </c>
      <c r="B891" s="7">
        <v>1.9239999999999999</v>
      </c>
      <c r="C891" s="7">
        <v>1.113</v>
      </c>
      <c r="D891" s="9">
        <f t="shared" si="61"/>
        <v>1.7286612758310871</v>
      </c>
      <c r="E891" s="9">
        <f t="shared" si="62"/>
        <v>6.7274442075090262</v>
      </c>
      <c r="F891" s="9">
        <f t="shared" si="60"/>
        <v>1.5109554717766462</v>
      </c>
      <c r="G891" s="9">
        <f t="shared" si="59"/>
        <v>4.4524437239693162</v>
      </c>
    </row>
    <row r="892" spans="1:7" x14ac:dyDescent="0.25">
      <c r="A892" s="7" t="s">
        <v>73</v>
      </c>
      <c r="B892" s="7">
        <v>2.0209999999999999</v>
      </c>
      <c r="C892" s="7">
        <v>1.046</v>
      </c>
      <c r="D892" s="9">
        <f t="shared" si="61"/>
        <v>1.9321223709369024</v>
      </c>
      <c r="E892" s="9">
        <f t="shared" si="62"/>
        <v>6.6412200555386001</v>
      </c>
      <c r="F892" s="9">
        <f t="shared" si="60"/>
        <v>1.4370639561889522</v>
      </c>
      <c r="G892" s="9">
        <f t="shared" si="59"/>
        <v>4.6213809948660209</v>
      </c>
    </row>
    <row r="893" spans="1:7" x14ac:dyDescent="0.25">
      <c r="A893" s="7" t="s">
        <v>73</v>
      </c>
      <c r="B893" s="7">
        <v>1.56</v>
      </c>
      <c r="C893" s="7">
        <v>1.1990000000000001</v>
      </c>
      <c r="D893" s="9">
        <f t="shared" si="61"/>
        <v>1.3010842368640534</v>
      </c>
      <c r="E893" s="9">
        <f t="shared" si="62"/>
        <v>5.8761605629804929</v>
      </c>
      <c r="F893" s="9">
        <f t="shared" si="60"/>
        <v>1.3101198177757682</v>
      </c>
      <c r="G893" s="9">
        <f t="shared" si="59"/>
        <v>4.4852085154750476</v>
      </c>
    </row>
    <row r="894" spans="1:7" x14ac:dyDescent="0.25">
      <c r="A894" s="7" t="s">
        <v>73</v>
      </c>
      <c r="B894" s="7">
        <v>2.12</v>
      </c>
      <c r="C894" s="7">
        <v>0.98</v>
      </c>
      <c r="D894" s="9">
        <f t="shared" si="61"/>
        <v>2.1632653061224492</v>
      </c>
      <c r="E894" s="9">
        <f t="shared" si="62"/>
        <v>6.5269728970981546</v>
      </c>
      <c r="F894" s="9">
        <f t="shared" si="60"/>
        <v>1.3527048703875906</v>
      </c>
      <c r="G894" s="9">
        <f t="shared" si="59"/>
        <v>4.8251270768530468</v>
      </c>
    </row>
    <row r="895" spans="1:7" x14ac:dyDescent="0.25">
      <c r="A895" s="7" t="s">
        <v>73</v>
      </c>
      <c r="B895" s="7">
        <v>3.17</v>
      </c>
      <c r="C895" s="7">
        <v>1.109</v>
      </c>
      <c r="D895" s="9">
        <f t="shared" si="61"/>
        <v>2.8584310189359785</v>
      </c>
      <c r="E895" s="9">
        <f t="shared" si="62"/>
        <v>11.044363221474526</v>
      </c>
      <c r="F895" s="9">
        <f t="shared" si="60"/>
        <v>2.7049715621656336</v>
      </c>
      <c r="G895" s="9">
        <f t="shared" si="59"/>
        <v>4.0829868143354062</v>
      </c>
    </row>
    <row r="896" spans="1:7" x14ac:dyDescent="0.25">
      <c r="A896" s="7" t="s">
        <v>73</v>
      </c>
      <c r="B896" s="7">
        <v>1.53</v>
      </c>
      <c r="C896" s="7">
        <v>1.105</v>
      </c>
      <c r="D896" s="9">
        <f t="shared" si="61"/>
        <v>1.3846153846153846</v>
      </c>
      <c r="E896" s="9">
        <f t="shared" si="62"/>
        <v>5.3113336197915837</v>
      </c>
      <c r="F896" s="9">
        <f t="shared" si="60"/>
        <v>1.1140276372437856</v>
      </c>
      <c r="G896" s="9">
        <f t="shared" si="59"/>
        <v>4.767685685906633</v>
      </c>
    </row>
    <row r="897" spans="1:7" x14ac:dyDescent="0.25">
      <c r="A897" s="7" t="s">
        <v>73</v>
      </c>
      <c r="B897" s="7">
        <v>2.1779999999999999</v>
      </c>
      <c r="C897" s="7">
        <v>1.1060000000000001</v>
      </c>
      <c r="D897" s="9">
        <f t="shared" si="61"/>
        <v>1.9692585895117538</v>
      </c>
      <c r="E897" s="9">
        <f t="shared" si="62"/>
        <v>7.5676820122675377</v>
      </c>
      <c r="F897" s="9">
        <f t="shared" si="60"/>
        <v>1.7382759422491025</v>
      </c>
      <c r="G897" s="9">
        <f t="shared" si="59"/>
        <v>4.3535562037842759</v>
      </c>
    </row>
    <row r="898" spans="1:7" x14ac:dyDescent="0.25">
      <c r="A898" s="7" t="s">
        <v>73</v>
      </c>
      <c r="B898" s="7">
        <v>1.8080000000000001</v>
      </c>
      <c r="C898" s="7">
        <v>1.155</v>
      </c>
      <c r="D898" s="9">
        <f t="shared" si="61"/>
        <v>1.5653679653679653</v>
      </c>
      <c r="E898" s="9">
        <f t="shared" si="62"/>
        <v>6.5603994429323498</v>
      </c>
      <c r="F898" s="9">
        <f t="shared" si="60"/>
        <v>1.4909351369500978</v>
      </c>
      <c r="G898" s="9">
        <f t="shared" si="59"/>
        <v>4.4001910481179634</v>
      </c>
    </row>
    <row r="899" spans="1:7" x14ac:dyDescent="0.25">
      <c r="A899" s="7" t="s">
        <v>73</v>
      </c>
      <c r="B899" s="7">
        <v>1.79</v>
      </c>
      <c r="C899" s="7">
        <v>1.1419999999999999</v>
      </c>
      <c r="D899" s="9">
        <f t="shared" si="61"/>
        <v>1.5674255691768828</v>
      </c>
      <c r="E899" s="9">
        <f t="shared" si="62"/>
        <v>6.4219808706151831</v>
      </c>
      <c r="F899" s="9">
        <f t="shared" si="60"/>
        <v>1.4435632359468089</v>
      </c>
      <c r="G899" s="9">
        <f t="shared" si="59"/>
        <v>4.4487007639835836</v>
      </c>
    </row>
    <row r="900" spans="1:7" x14ac:dyDescent="0.25">
      <c r="A900" s="7" t="s">
        <v>73</v>
      </c>
      <c r="B900" s="7">
        <v>1.673</v>
      </c>
      <c r="C900" s="7">
        <v>1.129</v>
      </c>
      <c r="D900" s="9">
        <f t="shared" si="61"/>
        <v>1.4818423383525243</v>
      </c>
      <c r="E900" s="9">
        <f t="shared" si="62"/>
        <v>5.9338936111755123</v>
      </c>
      <c r="F900" s="9">
        <f t="shared" si="60"/>
        <v>1.2980939081737759</v>
      </c>
      <c r="G900" s="9">
        <f t="shared" si="59"/>
        <v>4.5712360052005891</v>
      </c>
    </row>
    <row r="901" spans="1:7" x14ac:dyDescent="0.25">
      <c r="A901" s="7" t="s">
        <v>73</v>
      </c>
      <c r="B901" s="7">
        <v>1.5760000000000001</v>
      </c>
      <c r="C901" s="7">
        <v>0.755</v>
      </c>
      <c r="D901" s="9">
        <f t="shared" si="61"/>
        <v>2.0874172185430466</v>
      </c>
      <c r="E901" s="9">
        <f t="shared" si="62"/>
        <v>3.7381182666534229</v>
      </c>
      <c r="F901" s="9">
        <f t="shared" si="60"/>
        <v>0.59289951482802494</v>
      </c>
      <c r="G901" s="9">
        <f t="shared" si="59"/>
        <v>6.3048091171700369</v>
      </c>
    </row>
    <row r="902" spans="1:7" x14ac:dyDescent="0.25">
      <c r="A902" s="7" t="s">
        <v>73</v>
      </c>
      <c r="B902" s="7">
        <v>1.9690000000000001</v>
      </c>
      <c r="C902" s="7">
        <f>(0.843+0.723+0.95)/3</f>
        <v>0.83866666666666667</v>
      </c>
      <c r="D902" s="9">
        <f t="shared" si="61"/>
        <v>2.3477742448330683</v>
      </c>
      <c r="E902" s="9">
        <f t="shared" si="62"/>
        <v>5.1878208574181501</v>
      </c>
      <c r="F902" s="9">
        <f t="shared" si="60"/>
        <v>0.93328129244399349</v>
      </c>
      <c r="G902" s="9">
        <f t="shared" ref="G902:G965" si="63">E902/F902</f>
        <v>5.5586894320283111</v>
      </c>
    </row>
    <row r="903" spans="1:7" x14ac:dyDescent="0.25">
      <c r="A903" s="7" t="s">
        <v>73</v>
      </c>
      <c r="B903" s="7">
        <v>1.8340000000000001</v>
      </c>
      <c r="C903" s="7">
        <v>1.131</v>
      </c>
      <c r="D903" s="9">
        <f t="shared" si="61"/>
        <v>1.6215738284703802</v>
      </c>
      <c r="E903" s="9">
        <f t="shared" si="62"/>
        <v>6.5164611280792428</v>
      </c>
      <c r="F903" s="9">
        <f t="shared" ref="F903:F966" si="64">(((4/3)*PI()*(C903/2)^3)+(PI()*((C903/2)^2)*(B903-C903)))</f>
        <v>1.4637760700306104</v>
      </c>
      <c r="G903" s="9">
        <f t="shared" si="63"/>
        <v>4.4518155894862872</v>
      </c>
    </row>
    <row r="904" spans="1:7" x14ac:dyDescent="0.25">
      <c r="A904" s="7" t="s">
        <v>73</v>
      </c>
      <c r="B904" s="7">
        <v>1.8069999999999999</v>
      </c>
      <c r="C904" s="7">
        <v>0.98</v>
      </c>
      <c r="D904" s="9">
        <f t="shared" si="61"/>
        <v>1.8438775510204082</v>
      </c>
      <c r="E904" s="9">
        <f t="shared" si="62"/>
        <v>5.5633207665360205</v>
      </c>
      <c r="F904" s="9">
        <f t="shared" si="64"/>
        <v>1.1166100983998679</v>
      </c>
      <c r="G904" s="9">
        <f t="shared" si="63"/>
        <v>4.9823306940429859</v>
      </c>
    </row>
    <row r="905" spans="1:7" x14ac:dyDescent="0.25">
      <c r="A905" s="7" t="s">
        <v>73</v>
      </c>
      <c r="B905" s="7">
        <v>1.7669999999999999</v>
      </c>
      <c r="C905" s="7">
        <v>0.89100000000000001</v>
      </c>
      <c r="D905" s="9">
        <f t="shared" si="61"/>
        <v>1.9831649831649831</v>
      </c>
      <c r="E905" s="9">
        <f t="shared" si="62"/>
        <v>4.9461140490338096</v>
      </c>
      <c r="F905" s="9">
        <f t="shared" si="64"/>
        <v>0.91656363865351054</v>
      </c>
      <c r="G905" s="9">
        <f t="shared" si="63"/>
        <v>5.3963673011292057</v>
      </c>
    </row>
    <row r="906" spans="1:7" x14ac:dyDescent="0.25">
      <c r="A906" s="7" t="s">
        <v>73</v>
      </c>
      <c r="B906" s="7">
        <v>2.6549999999999998</v>
      </c>
      <c r="C906" s="7">
        <v>1.1000000000000001</v>
      </c>
      <c r="D906" s="9">
        <f t="shared" si="61"/>
        <v>2.4136363636363631</v>
      </c>
      <c r="E906" s="9">
        <f t="shared" si="62"/>
        <v>9.1750213448089912</v>
      </c>
      <c r="F906" s="9">
        <f t="shared" si="64"/>
        <v>2.1746758846618048</v>
      </c>
      <c r="G906" s="9">
        <f t="shared" si="63"/>
        <v>4.2190293319208099</v>
      </c>
    </row>
    <row r="907" spans="1:7" x14ac:dyDescent="0.25">
      <c r="A907" s="7" t="s">
        <v>73</v>
      </c>
      <c r="B907" s="7">
        <v>1.3260000000000001</v>
      </c>
      <c r="C907" s="10">
        <v>0.84299999999999997</v>
      </c>
      <c r="D907" s="9">
        <f t="shared" si="61"/>
        <v>1.5729537366548043</v>
      </c>
      <c r="E907" s="9">
        <f t="shared" si="62"/>
        <v>3.5117288168504359</v>
      </c>
      <c r="F907" s="9">
        <f t="shared" si="64"/>
        <v>0.58325882829414377</v>
      </c>
      <c r="G907" s="9">
        <f t="shared" si="63"/>
        <v>6.020875547004036</v>
      </c>
    </row>
    <row r="908" spans="1:7" x14ac:dyDescent="0.25">
      <c r="A908" s="7" t="s">
        <v>73</v>
      </c>
      <c r="B908" s="7">
        <v>1.627</v>
      </c>
      <c r="C908" s="7">
        <v>1.1639999999999999</v>
      </c>
      <c r="D908" s="9">
        <f t="shared" si="61"/>
        <v>1.3977663230240551</v>
      </c>
      <c r="E908" s="9">
        <f t="shared" si="62"/>
        <v>5.9496361319626505</v>
      </c>
      <c r="F908" s="9">
        <f t="shared" si="64"/>
        <v>1.3184605763632462</v>
      </c>
      <c r="G908" s="9">
        <f t="shared" si="63"/>
        <v>4.5125627861954962</v>
      </c>
    </row>
    <row r="909" spans="1:7" x14ac:dyDescent="0.25">
      <c r="A909" s="7" t="s">
        <v>73</v>
      </c>
      <c r="B909" s="7">
        <v>2.0840000000000001</v>
      </c>
      <c r="C909" s="7">
        <v>1.04</v>
      </c>
      <c r="D909" s="9">
        <f t="shared" si="61"/>
        <v>2.0038461538461538</v>
      </c>
      <c r="E909" s="9">
        <f t="shared" si="62"/>
        <v>6.808962253684375</v>
      </c>
      <c r="F909" s="9">
        <f t="shared" si="64"/>
        <v>1.4758414794006351</v>
      </c>
      <c r="G909" s="9">
        <f t="shared" si="63"/>
        <v>4.6136135545191568</v>
      </c>
    </row>
    <row r="910" spans="1:7" x14ac:dyDescent="0.25">
      <c r="A910" s="7" t="s">
        <v>73</v>
      </c>
      <c r="B910" s="7">
        <v>2.2850000000000001</v>
      </c>
      <c r="C910" s="7">
        <v>1.149</v>
      </c>
      <c r="D910" s="9">
        <f t="shared" si="61"/>
        <v>1.9886858137510879</v>
      </c>
      <c r="E910" s="9">
        <f t="shared" si="62"/>
        <v>8.2481415562571279</v>
      </c>
      <c r="F910" s="9">
        <f t="shared" si="64"/>
        <v>1.9721523042408327</v>
      </c>
      <c r="G910" s="9">
        <f t="shared" si="63"/>
        <v>4.1823045504754752</v>
      </c>
    </row>
    <row r="911" spans="1:7" x14ac:dyDescent="0.25">
      <c r="A911" s="7" t="s">
        <v>73</v>
      </c>
      <c r="B911" s="7">
        <v>1.7669999999999999</v>
      </c>
      <c r="C911" s="7">
        <v>0.91</v>
      </c>
      <c r="D911" s="9">
        <f t="shared" si="61"/>
        <v>1.9417582417582415</v>
      </c>
      <c r="E911" s="9">
        <f t="shared" si="62"/>
        <v>5.0515867391927802</v>
      </c>
      <c r="F911" s="9">
        <f t="shared" si="64"/>
        <v>0.95195155670316467</v>
      </c>
      <c r="G911" s="9">
        <f t="shared" si="63"/>
        <v>5.306558620154612</v>
      </c>
    </row>
    <row r="912" spans="1:7" x14ac:dyDescent="0.25">
      <c r="A912" s="7" t="s">
        <v>73</v>
      </c>
      <c r="B912" s="7">
        <v>2.0329999999999999</v>
      </c>
      <c r="C912" s="7">
        <v>1.008</v>
      </c>
      <c r="D912" s="9">
        <f t="shared" si="61"/>
        <v>2.0168650793650791</v>
      </c>
      <c r="E912" s="9">
        <f t="shared" si="62"/>
        <v>6.4379527276660333</v>
      </c>
      <c r="F912" s="9">
        <f t="shared" si="64"/>
        <v>1.3542311147417676</v>
      </c>
      <c r="G912" s="9">
        <f t="shared" si="63"/>
        <v>4.7539542236065504</v>
      </c>
    </row>
    <row r="913" spans="1:7" x14ac:dyDescent="0.25">
      <c r="A913" s="7" t="s">
        <v>73</v>
      </c>
      <c r="B913" s="7">
        <v>1.341</v>
      </c>
      <c r="C913" s="7">
        <f>(0.771+1.022)/2</f>
        <v>0.89650000000000007</v>
      </c>
      <c r="D913" s="9">
        <f t="shared" si="61"/>
        <v>1.4958170663692134</v>
      </c>
      <c r="E913" s="9">
        <f t="shared" si="62"/>
        <v>3.7768431084978977</v>
      </c>
      <c r="F913" s="9">
        <f t="shared" si="64"/>
        <v>0.6578511639896405</v>
      </c>
      <c r="G913" s="9">
        <f t="shared" si="63"/>
        <v>5.7411817676093273</v>
      </c>
    </row>
    <row r="914" spans="1:7" x14ac:dyDescent="0.25">
      <c r="A914" s="7" t="s">
        <v>73</v>
      </c>
      <c r="B914" s="7">
        <v>1.3959999999999999</v>
      </c>
      <c r="C914" s="7">
        <v>1.095</v>
      </c>
      <c r="D914" s="9">
        <f t="shared" si="61"/>
        <v>1.2748858447488585</v>
      </c>
      <c r="E914" s="9">
        <f t="shared" si="62"/>
        <v>4.8023013621304287</v>
      </c>
      <c r="F914" s="9">
        <f t="shared" si="64"/>
        <v>0.97090510588652168</v>
      </c>
      <c r="G914" s="9">
        <f t="shared" si="63"/>
        <v>4.9462108428665701</v>
      </c>
    </row>
    <row r="915" spans="1:7" x14ac:dyDescent="0.25">
      <c r="A915" s="7" t="s">
        <v>73</v>
      </c>
      <c r="B915" s="7">
        <v>2.125</v>
      </c>
      <c r="C915" s="7">
        <v>1.2629999999999999</v>
      </c>
      <c r="D915" s="9">
        <f t="shared" si="61"/>
        <v>1.6825019794140936</v>
      </c>
      <c r="E915" s="9">
        <f t="shared" si="62"/>
        <v>8.4316419831533054</v>
      </c>
      <c r="F915" s="9">
        <f t="shared" si="64"/>
        <v>2.1348441361561594</v>
      </c>
      <c r="G915" s="9">
        <f t="shared" si="63"/>
        <v>3.9495351629438806</v>
      </c>
    </row>
    <row r="916" spans="1:7" x14ac:dyDescent="0.25">
      <c r="A916" s="7" t="s">
        <v>73</v>
      </c>
      <c r="B916" s="7">
        <v>1.611</v>
      </c>
      <c r="C916" s="7">
        <v>0.96199999999999997</v>
      </c>
      <c r="D916" s="9">
        <f t="shared" si="61"/>
        <v>1.6746361746361746</v>
      </c>
      <c r="E916" s="9">
        <f t="shared" si="62"/>
        <v>4.8687837458656968</v>
      </c>
      <c r="F916" s="9">
        <f t="shared" si="64"/>
        <v>0.93786848379871501</v>
      </c>
      <c r="G916" s="9">
        <f t="shared" si="63"/>
        <v>5.1913288802981397</v>
      </c>
    </row>
    <row r="917" spans="1:7" x14ac:dyDescent="0.25">
      <c r="A917" s="2" t="s">
        <v>74</v>
      </c>
      <c r="B917" s="2">
        <v>1.2969999999999999</v>
      </c>
      <c r="C917" s="2">
        <v>0.876</v>
      </c>
      <c r="D917" s="1">
        <f t="shared" si="61"/>
        <v>1.480593607305936</v>
      </c>
      <c r="E917" s="1">
        <f t="shared" si="62"/>
        <v>3.5693896084144221</v>
      </c>
      <c r="F917" s="1">
        <f t="shared" si="64"/>
        <v>0.60570917954045655</v>
      </c>
      <c r="G917" s="1">
        <f t="shared" si="63"/>
        <v>5.8929098798246216</v>
      </c>
    </row>
    <row r="918" spans="1:7" x14ac:dyDescent="0.25">
      <c r="A918" s="2" t="s">
        <v>74</v>
      </c>
      <c r="B918" s="2">
        <v>1.6120000000000001</v>
      </c>
      <c r="C918" s="2">
        <v>0.97699999999999998</v>
      </c>
      <c r="D918" s="1">
        <f t="shared" si="61"/>
        <v>1.6499488229273287</v>
      </c>
      <c r="E918" s="1">
        <f t="shared" si="62"/>
        <v>4.9477696683622518</v>
      </c>
      <c r="F918" s="1">
        <f t="shared" si="64"/>
        <v>0.96434522114118593</v>
      </c>
      <c r="G918" s="1">
        <f t="shared" si="63"/>
        <v>5.1307037769183577</v>
      </c>
    </row>
    <row r="919" spans="1:7" x14ac:dyDescent="0.25">
      <c r="A919" s="2" t="s">
        <v>74</v>
      </c>
      <c r="B919" s="2">
        <v>1.2849999999999999</v>
      </c>
      <c r="C919" s="2">
        <v>1.048</v>
      </c>
      <c r="D919" s="1">
        <f t="shared" si="61"/>
        <v>1.2261450381679388</v>
      </c>
      <c r="E919" s="1">
        <f t="shared" si="62"/>
        <v>4.2307199947363028</v>
      </c>
      <c r="F919" s="1">
        <f t="shared" si="64"/>
        <v>0.807111628692321</v>
      </c>
      <c r="G919" s="1">
        <f t="shared" si="63"/>
        <v>5.2418027994354368</v>
      </c>
    </row>
    <row r="920" spans="1:7" x14ac:dyDescent="0.25">
      <c r="A920" s="2" t="s">
        <v>74</v>
      </c>
      <c r="B920" s="2">
        <v>2.15</v>
      </c>
      <c r="C920" s="2">
        <v>0.82899999999999996</v>
      </c>
      <c r="D920" s="1">
        <f t="shared" si="61"/>
        <v>2.5934861278648973</v>
      </c>
      <c r="E920" s="1">
        <f t="shared" si="62"/>
        <v>5.5994176661257669</v>
      </c>
      <c r="F920" s="1">
        <f t="shared" si="64"/>
        <v>1.0113262339291411</v>
      </c>
      <c r="G920" s="1">
        <f t="shared" si="63"/>
        <v>5.5367076204196355</v>
      </c>
    </row>
    <row r="921" spans="1:7" x14ac:dyDescent="0.25">
      <c r="A921" s="2" t="s">
        <v>74</v>
      </c>
      <c r="B921" s="2">
        <v>1.4730000000000001</v>
      </c>
      <c r="C921" s="2">
        <v>1.042</v>
      </c>
      <c r="D921" s="1">
        <f t="shared" si="61"/>
        <v>1.4136276391554703</v>
      </c>
      <c r="E921" s="1">
        <f t="shared" si="62"/>
        <v>4.8219237498447516</v>
      </c>
      <c r="F921" s="1">
        <f t="shared" si="64"/>
        <v>0.95992018761943931</v>
      </c>
      <c r="G921" s="1">
        <f t="shared" si="63"/>
        <v>5.0232548622640332</v>
      </c>
    </row>
    <row r="922" spans="1:7" x14ac:dyDescent="0.25">
      <c r="A922" s="2" t="s">
        <v>74</v>
      </c>
      <c r="B922" s="2">
        <v>2.0219999999999998</v>
      </c>
      <c r="C922" s="2">
        <v>0.83499999999999996</v>
      </c>
      <c r="D922" s="1">
        <f t="shared" si="61"/>
        <v>2.4215568862275449</v>
      </c>
      <c r="E922" s="1">
        <f t="shared" si="62"/>
        <v>5.3041707885413985</v>
      </c>
      <c r="F922" s="1">
        <f t="shared" si="64"/>
        <v>0.9548305318458683</v>
      </c>
      <c r="G922" s="1">
        <f t="shared" si="63"/>
        <v>5.5550913084936981</v>
      </c>
    </row>
    <row r="923" spans="1:7" x14ac:dyDescent="0.25">
      <c r="A923" s="2" t="s">
        <v>74</v>
      </c>
      <c r="B923" s="2">
        <v>1.4610000000000001</v>
      </c>
      <c r="C923" s="2">
        <v>0.99</v>
      </c>
      <c r="D923" s="1">
        <f t="shared" si="61"/>
        <v>1.4757575757575758</v>
      </c>
      <c r="E923" s="1">
        <f t="shared" si="62"/>
        <v>4.5439681982257412</v>
      </c>
      <c r="F923" s="1">
        <f t="shared" si="64"/>
        <v>0.87060844487874389</v>
      </c>
      <c r="G923" s="1">
        <f t="shared" si="63"/>
        <v>5.2193017710259095</v>
      </c>
    </row>
    <row r="924" spans="1:7" x14ac:dyDescent="0.25">
      <c r="A924" s="2" t="s">
        <v>74</v>
      </c>
      <c r="B924" s="2">
        <v>2.1659999999999999</v>
      </c>
      <c r="C924" s="2">
        <v>1.006</v>
      </c>
      <c r="D924" s="1">
        <f t="shared" si="61"/>
        <v>2.1530815109343937</v>
      </c>
      <c r="E924" s="1">
        <f t="shared" si="62"/>
        <v>6.8455178258015446</v>
      </c>
      <c r="F924" s="1">
        <f t="shared" si="64"/>
        <v>1.4551076255270041</v>
      </c>
      <c r="G924" s="1">
        <f t="shared" si="63"/>
        <v>4.7044752605995495</v>
      </c>
    </row>
    <row r="925" spans="1:7" x14ac:dyDescent="0.25">
      <c r="A925" s="2" t="s">
        <v>74</v>
      </c>
      <c r="B925" s="2">
        <v>1.244</v>
      </c>
      <c r="C925" s="2">
        <v>0.91800000000000004</v>
      </c>
      <c r="D925" s="1">
        <f t="shared" si="61"/>
        <v>1.355119825708061</v>
      </c>
      <c r="E925" s="1">
        <f t="shared" si="62"/>
        <v>3.5876736776583149</v>
      </c>
      <c r="F925" s="1">
        <f t="shared" si="64"/>
        <v>0.62083770117619219</v>
      </c>
      <c r="G925" s="1">
        <f t="shared" si="63"/>
        <v>5.7787625829768059</v>
      </c>
    </row>
    <row r="926" spans="1:7" x14ac:dyDescent="0.25">
      <c r="A926" s="2" t="s">
        <v>74</v>
      </c>
      <c r="B926" s="2">
        <v>1.5429999999999999</v>
      </c>
      <c r="C926" s="2">
        <v>0.98899999999999999</v>
      </c>
      <c r="D926" s="1">
        <f t="shared" si="61"/>
        <v>1.5601617795753286</v>
      </c>
      <c r="E926" s="1">
        <f t="shared" si="62"/>
        <v>4.7941552123796711</v>
      </c>
      <c r="F926" s="1">
        <f t="shared" si="64"/>
        <v>0.9321001835363103</v>
      </c>
      <c r="G926" s="1">
        <f t="shared" si="63"/>
        <v>5.1433904821164678</v>
      </c>
    </row>
    <row r="927" spans="1:7" x14ac:dyDescent="0.25">
      <c r="A927" s="2" t="s">
        <v>74</v>
      </c>
      <c r="B927" s="2">
        <v>1.2969999999999999</v>
      </c>
      <c r="C927" s="2">
        <v>0.81200000000000006</v>
      </c>
      <c r="D927" s="1">
        <f t="shared" si="61"/>
        <v>1.5972906403940885</v>
      </c>
      <c r="E927" s="1">
        <f t="shared" si="62"/>
        <v>3.3086122854252409</v>
      </c>
      <c r="F927" s="1">
        <f t="shared" si="64"/>
        <v>0.53148421923550149</v>
      </c>
      <c r="G927" s="1">
        <f t="shared" si="63"/>
        <v>6.2252314662971955</v>
      </c>
    </row>
    <row r="928" spans="1:7" x14ac:dyDescent="0.25">
      <c r="A928" s="2" t="s">
        <v>74</v>
      </c>
      <c r="B928" s="2">
        <v>1.276</v>
      </c>
      <c r="C928" s="2">
        <v>1.0629999999999999</v>
      </c>
      <c r="D928" s="1">
        <f t="shared" si="61"/>
        <v>1.200376293508937</v>
      </c>
      <c r="E928" s="1">
        <f t="shared" si="62"/>
        <v>4.2612185762173516</v>
      </c>
      <c r="F928" s="1">
        <f t="shared" si="64"/>
        <v>0.81795665707452703</v>
      </c>
      <c r="G928" s="1">
        <f t="shared" si="63"/>
        <v>5.2095897005812821</v>
      </c>
    </row>
    <row r="929" spans="1:7" x14ac:dyDescent="0.25">
      <c r="A929" s="2" t="s">
        <v>74</v>
      </c>
      <c r="B929" s="2">
        <v>2.2869999999999999</v>
      </c>
      <c r="C929" s="2">
        <v>0.75700000000000001</v>
      </c>
      <c r="D929" s="1">
        <f t="shared" si="61"/>
        <v>3.0211360634081901</v>
      </c>
      <c r="E929" s="1">
        <f t="shared" si="62"/>
        <v>5.4389105558612112</v>
      </c>
      <c r="F929" s="1">
        <f t="shared" si="64"/>
        <v>0.91574574752089577</v>
      </c>
      <c r="G929" s="1">
        <f t="shared" si="63"/>
        <v>5.9393238468050917</v>
      </c>
    </row>
    <row r="930" spans="1:7" x14ac:dyDescent="0.25">
      <c r="A930" s="2" t="s">
        <v>74</v>
      </c>
      <c r="B930" s="2">
        <v>1.7729999999999999</v>
      </c>
      <c r="C930" s="2">
        <v>0.96299999999999997</v>
      </c>
      <c r="D930" s="1">
        <f t="shared" si="61"/>
        <v>1.8411214953271027</v>
      </c>
      <c r="E930" s="1">
        <f t="shared" si="62"/>
        <v>5.3639521551465581</v>
      </c>
      <c r="F930" s="1">
        <f t="shared" si="64"/>
        <v>1.0575698764367891</v>
      </c>
      <c r="G930" s="1">
        <f t="shared" si="63"/>
        <v>5.0719600422234237</v>
      </c>
    </row>
    <row r="931" spans="1:7" x14ac:dyDescent="0.25">
      <c r="A931" s="2" t="s">
        <v>74</v>
      </c>
      <c r="B931" s="2">
        <v>1.056</v>
      </c>
      <c r="C931" s="2">
        <v>0.90500000000000003</v>
      </c>
      <c r="D931" s="1">
        <f t="shared" si="61"/>
        <v>1.1668508287292818</v>
      </c>
      <c r="E931" s="1">
        <f t="shared" si="62"/>
        <v>3.0023572671826937</v>
      </c>
      <c r="F931" s="1">
        <f t="shared" si="64"/>
        <v>0.48523301124914486</v>
      </c>
      <c r="G931" s="1">
        <f t="shared" si="63"/>
        <v>6.187454681728406</v>
      </c>
    </row>
    <row r="932" spans="1:7" x14ac:dyDescent="0.25">
      <c r="A932" s="2" t="s">
        <v>74</v>
      </c>
      <c r="B932" s="2">
        <v>1.5580000000000001</v>
      </c>
      <c r="C932" s="2">
        <v>1.089</v>
      </c>
      <c r="D932" s="1">
        <f t="shared" si="61"/>
        <v>1.430670339761249</v>
      </c>
      <c r="E932" s="1">
        <f t="shared" si="62"/>
        <v>5.330220874824966</v>
      </c>
      <c r="F932" s="1">
        <f t="shared" si="64"/>
        <v>1.1130471095246861</v>
      </c>
      <c r="G932" s="1">
        <f t="shared" si="63"/>
        <v>4.7888546937615022</v>
      </c>
    </row>
    <row r="933" spans="1:7" x14ac:dyDescent="0.25">
      <c r="A933" s="2" t="s">
        <v>74</v>
      </c>
      <c r="B933" s="2">
        <v>1.855</v>
      </c>
      <c r="C933" s="2">
        <v>0.95199999999999996</v>
      </c>
      <c r="D933" s="1">
        <f t="shared" si="61"/>
        <v>1.9485294117647058</v>
      </c>
      <c r="E933" s="1">
        <f t="shared" si="62"/>
        <v>5.5479269625334311</v>
      </c>
      <c r="F933" s="1">
        <f t="shared" si="64"/>
        <v>1.0945257366763121</v>
      </c>
      <c r="G933" s="1">
        <f t="shared" si="63"/>
        <v>5.0687953481847989</v>
      </c>
    </row>
    <row r="934" spans="1:7" x14ac:dyDescent="0.25">
      <c r="A934" s="2" t="s">
        <v>74</v>
      </c>
      <c r="B934" s="2">
        <v>1.2749999999999999</v>
      </c>
      <c r="C934" s="2">
        <v>0.85799999999999998</v>
      </c>
      <c r="D934" s="1">
        <f t="shared" si="61"/>
        <v>1.486013986013986</v>
      </c>
      <c r="E934" s="1">
        <f t="shared" si="62"/>
        <v>3.4367452833945538</v>
      </c>
      <c r="F934" s="1">
        <f t="shared" si="64"/>
        <v>0.57182185317016643</v>
      </c>
      <c r="G934" s="1">
        <f t="shared" si="63"/>
        <v>6.0101677897431198</v>
      </c>
    </row>
    <row r="935" spans="1:7" x14ac:dyDescent="0.25">
      <c r="A935" s="2" t="s">
        <v>74</v>
      </c>
      <c r="B935" s="2">
        <v>2.456</v>
      </c>
      <c r="C935" s="2">
        <v>1</v>
      </c>
      <c r="D935" s="1">
        <f t="shared" si="61"/>
        <v>2.456</v>
      </c>
      <c r="E935" s="1">
        <f t="shared" si="62"/>
        <v>7.7157515572165316</v>
      </c>
      <c r="F935" s="1">
        <f t="shared" si="64"/>
        <v>1.6671385015049833</v>
      </c>
      <c r="G935" s="1">
        <f t="shared" si="63"/>
        <v>4.6281407035175883</v>
      </c>
    </row>
    <row r="936" spans="1:7" x14ac:dyDescent="0.25">
      <c r="A936" s="2" t="s">
        <v>74</v>
      </c>
      <c r="B936" s="2">
        <v>1.208</v>
      </c>
      <c r="C936" s="2">
        <f>(0.668+0.906)/2</f>
        <v>0.78700000000000003</v>
      </c>
      <c r="D936" s="1">
        <f t="shared" si="61"/>
        <v>1.5349428208386275</v>
      </c>
      <c r="E936" s="1">
        <f t="shared" si="62"/>
        <v>2.986699569397202</v>
      </c>
      <c r="F936" s="1">
        <f t="shared" si="64"/>
        <v>0.46002075578676538</v>
      </c>
      <c r="G936" s="1">
        <f t="shared" si="63"/>
        <v>6.4925321995289158</v>
      </c>
    </row>
    <row r="937" spans="1:7" x14ac:dyDescent="0.25">
      <c r="A937" s="2" t="s">
        <v>74</v>
      </c>
      <c r="B937" s="2">
        <v>1.393</v>
      </c>
      <c r="C937" s="2">
        <v>0.86699999999999999</v>
      </c>
      <c r="D937" s="1">
        <f t="shared" si="61"/>
        <v>1.6066897347174165</v>
      </c>
      <c r="E937" s="1">
        <f t="shared" si="62"/>
        <v>3.7941988371126545</v>
      </c>
      <c r="F937" s="1">
        <f t="shared" si="64"/>
        <v>0.65177417669085513</v>
      </c>
      <c r="G937" s="1">
        <f t="shared" si="63"/>
        <v>5.8213396185413648</v>
      </c>
    </row>
    <row r="938" spans="1:7" x14ac:dyDescent="0.25">
      <c r="A938" s="2" t="s">
        <v>74</v>
      </c>
      <c r="B938" s="2">
        <v>1.2949999999999999</v>
      </c>
      <c r="C938" s="2">
        <v>1.06</v>
      </c>
      <c r="D938" s="1">
        <f t="shared" si="61"/>
        <v>1.2216981132075471</v>
      </c>
      <c r="E938" s="1">
        <f t="shared" si="62"/>
        <v>4.3124642355827092</v>
      </c>
      <c r="F938" s="1">
        <f t="shared" si="64"/>
        <v>0.83099576277042619</v>
      </c>
      <c r="G938" s="1">
        <f t="shared" si="63"/>
        <v>5.1895141092002</v>
      </c>
    </row>
    <row r="939" spans="1:7" x14ac:dyDescent="0.25">
      <c r="A939" s="2" t="s">
        <v>74</v>
      </c>
      <c r="B939" s="2">
        <v>1.6890000000000001</v>
      </c>
      <c r="C939" s="2">
        <v>0.95</v>
      </c>
      <c r="D939" s="1">
        <f t="shared" si="61"/>
        <v>1.7778947368421054</v>
      </c>
      <c r="E939" s="1">
        <f t="shared" si="62"/>
        <v>5.0408424923175028</v>
      </c>
      <c r="F939" s="1">
        <f t="shared" si="64"/>
        <v>0.97273984181111106</v>
      </c>
      <c r="G939" s="1">
        <f t="shared" si="63"/>
        <v>5.1821075642713783</v>
      </c>
    </row>
    <row r="940" spans="1:7" x14ac:dyDescent="0.25">
      <c r="A940" s="2" t="s">
        <v>74</v>
      </c>
      <c r="B940" s="2">
        <v>1.5620000000000001</v>
      </c>
      <c r="C940" s="2">
        <v>1.0549999999999999</v>
      </c>
      <c r="D940" s="1">
        <f t="shared" si="61"/>
        <v>1.4805687203791471</v>
      </c>
      <c r="E940" s="1">
        <f t="shared" si="62"/>
        <v>5.1770619497771566</v>
      </c>
      <c r="F940" s="1">
        <f t="shared" si="64"/>
        <v>1.0580344161502935</v>
      </c>
      <c r="G940" s="1">
        <f t="shared" si="63"/>
        <v>4.8930940910354623</v>
      </c>
    </row>
    <row r="941" spans="1:7" x14ac:dyDescent="0.25">
      <c r="A941" s="2" t="s">
        <v>74</v>
      </c>
      <c r="B941" s="2">
        <v>1.96</v>
      </c>
      <c r="C941" s="2">
        <v>1.0109999999999999</v>
      </c>
      <c r="D941" s="1">
        <f t="shared" si="61"/>
        <v>1.9386745796241347</v>
      </c>
      <c r="E941" s="1">
        <f t="shared" si="62"/>
        <v>6.2252543386473898</v>
      </c>
      <c r="F941" s="1">
        <f t="shared" si="64"/>
        <v>1.3028988848638501</v>
      </c>
      <c r="G941" s="1">
        <f t="shared" si="63"/>
        <v>4.7780026608111763</v>
      </c>
    </row>
    <row r="942" spans="1:7" x14ac:dyDescent="0.25">
      <c r="A942" s="2" t="s">
        <v>74</v>
      </c>
      <c r="B942" s="2">
        <v>1.333</v>
      </c>
      <c r="C942" s="2">
        <v>0.99099999999999999</v>
      </c>
      <c r="D942" s="1">
        <f t="shared" si="61"/>
        <v>1.3451059535822401</v>
      </c>
      <c r="E942" s="1">
        <f t="shared" si="62"/>
        <v>4.1500533201700769</v>
      </c>
      <c r="F942" s="1">
        <f t="shared" si="64"/>
        <v>0.77338147934408275</v>
      </c>
      <c r="G942" s="1">
        <f t="shared" si="63"/>
        <v>5.3661141765248939</v>
      </c>
    </row>
    <row r="943" spans="1:7" x14ac:dyDescent="0.25">
      <c r="A943" s="2" t="s">
        <v>74</v>
      </c>
      <c r="B943" s="2">
        <v>1.2829999999999999</v>
      </c>
      <c r="C943" s="2">
        <v>0.79600000000000004</v>
      </c>
      <c r="D943" s="1">
        <f t="shared" si="61"/>
        <v>1.6118090452261304</v>
      </c>
      <c r="E943" s="1">
        <f t="shared" si="62"/>
        <v>3.2084080461463409</v>
      </c>
      <c r="F943" s="1">
        <f t="shared" si="64"/>
        <v>0.5064324975869241</v>
      </c>
      <c r="G943" s="1">
        <f t="shared" si="63"/>
        <v>6.3353123297456824</v>
      </c>
    </row>
    <row r="944" spans="1:7" x14ac:dyDescent="0.25">
      <c r="A944" s="2" t="s">
        <v>74</v>
      </c>
      <c r="B944" s="2">
        <v>1.728</v>
      </c>
      <c r="C944" s="2">
        <f>(1.061+1.205)/2</f>
        <v>1.133</v>
      </c>
      <c r="D944" s="1">
        <f t="shared" si="61"/>
        <v>1.525154457193292</v>
      </c>
      <c r="E944" s="1">
        <f t="shared" si="62"/>
        <v>6.1506854954217829</v>
      </c>
      <c r="F944" s="1">
        <f t="shared" si="64"/>
        <v>1.3614154960085589</v>
      </c>
      <c r="G944" s="1">
        <f t="shared" si="63"/>
        <v>4.5178606483138743</v>
      </c>
    </row>
    <row r="945" spans="1:7" x14ac:dyDescent="0.25">
      <c r="A945" s="2" t="s">
        <v>74</v>
      </c>
      <c r="B945" s="2">
        <v>1.3220000000000001</v>
      </c>
      <c r="C945" s="2">
        <v>0.84699999999999998</v>
      </c>
      <c r="D945" s="1">
        <f t="shared" si="61"/>
        <v>1.5608028335301063</v>
      </c>
      <c r="E945" s="1">
        <f t="shared" si="62"/>
        <v>3.5177481083747137</v>
      </c>
      <c r="F945" s="1">
        <f t="shared" si="64"/>
        <v>0.5858019622079903</v>
      </c>
      <c r="G945" s="1">
        <f t="shared" si="63"/>
        <v>6.0050125047647578</v>
      </c>
    </row>
    <row r="946" spans="1:7" x14ac:dyDescent="0.25">
      <c r="A946" s="2" t="s">
        <v>74</v>
      </c>
      <c r="B946" s="2">
        <v>1.9970000000000001</v>
      </c>
      <c r="C946" s="2">
        <v>0.98499999999999999</v>
      </c>
      <c r="D946" s="1">
        <f t="shared" si="61"/>
        <v>2.0274111675126907</v>
      </c>
      <c r="E946" s="1">
        <f t="shared" si="62"/>
        <v>6.1796541212805343</v>
      </c>
      <c r="F946" s="1">
        <f t="shared" si="64"/>
        <v>1.2715455810033134</v>
      </c>
      <c r="G946" s="1">
        <f t="shared" si="63"/>
        <v>4.8599548562030126</v>
      </c>
    </row>
    <row r="947" spans="1:7" x14ac:dyDescent="0.25">
      <c r="A947" s="2" t="s">
        <v>74</v>
      </c>
      <c r="B947" s="2">
        <v>1.264</v>
      </c>
      <c r="C947" s="2">
        <v>0.90600000000000003</v>
      </c>
      <c r="D947" s="1">
        <f t="shared" si="61"/>
        <v>1.3951434878587197</v>
      </c>
      <c r="E947" s="1">
        <f t="shared" si="62"/>
        <v>3.5977016414085741</v>
      </c>
      <c r="F947" s="1">
        <f t="shared" si="64"/>
        <v>0.62018512955018856</v>
      </c>
      <c r="G947" s="1">
        <f t="shared" si="63"/>
        <v>5.8010124235289808</v>
      </c>
    </row>
    <row r="948" spans="1:7" x14ac:dyDescent="0.25">
      <c r="A948" s="2" t="s">
        <v>74</v>
      </c>
      <c r="B948" s="2">
        <v>1.603</v>
      </c>
      <c r="C948" s="2">
        <v>1.1659999999999999</v>
      </c>
      <c r="D948" s="1">
        <f t="shared" si="61"/>
        <v>1.374785591766724</v>
      </c>
      <c r="E948" s="1">
        <f t="shared" si="62"/>
        <v>5.8719445456393746</v>
      </c>
      <c r="F948" s="1">
        <f t="shared" si="64"/>
        <v>1.2966563724477596</v>
      </c>
      <c r="G948" s="1">
        <f t="shared" si="63"/>
        <v>4.5285278894319756</v>
      </c>
    </row>
    <row r="949" spans="1:7" x14ac:dyDescent="0.25">
      <c r="A949" s="2" t="s">
        <v>74</v>
      </c>
      <c r="B949" s="2">
        <v>1.3340000000000001</v>
      </c>
      <c r="C949" s="2">
        <v>0.96299999999999997</v>
      </c>
      <c r="D949" s="1">
        <f t="shared" si="61"/>
        <v>1.3852544132917965</v>
      </c>
      <c r="E949" s="1">
        <f t="shared" si="62"/>
        <v>4.0358218696928994</v>
      </c>
      <c r="F949" s="1">
        <f t="shared" si="64"/>
        <v>0.73782251021382061</v>
      </c>
      <c r="G949" s="1">
        <f t="shared" si="63"/>
        <v>5.4699088382696806</v>
      </c>
    </row>
    <row r="950" spans="1:7" x14ac:dyDescent="0.25">
      <c r="A950" s="2" t="s">
        <v>74</v>
      </c>
      <c r="B950" s="2">
        <v>1.0620000000000001</v>
      </c>
      <c r="C950" s="2">
        <v>0.91700000000000004</v>
      </c>
      <c r="D950" s="1">
        <f t="shared" si="61"/>
        <v>1.1581243184296619</v>
      </c>
      <c r="E950" s="1">
        <f t="shared" si="62"/>
        <v>3.0594525720690351</v>
      </c>
      <c r="F950" s="1">
        <f t="shared" si="64"/>
        <v>0.4995072474485715</v>
      </c>
      <c r="G950" s="1">
        <f t="shared" si="63"/>
        <v>6.1249413050488952</v>
      </c>
    </row>
    <row r="951" spans="1:7" x14ac:dyDescent="0.25">
      <c r="A951" s="2" t="s">
        <v>74</v>
      </c>
      <c r="B951" s="2">
        <v>1.206</v>
      </c>
      <c r="C951" s="2">
        <v>0.91600000000000004</v>
      </c>
      <c r="D951" s="1">
        <f t="shared" si="61"/>
        <v>1.3165938864628819</v>
      </c>
      <c r="E951" s="1">
        <f t="shared" si="62"/>
        <v>3.4705048380500298</v>
      </c>
      <c r="F951" s="1">
        <f t="shared" si="64"/>
        <v>0.59353306594310684</v>
      </c>
      <c r="G951" s="1">
        <f t="shared" si="63"/>
        <v>5.8471971271482541</v>
      </c>
    </row>
    <row r="952" spans="1:7" x14ac:dyDescent="0.25">
      <c r="A952" s="2" t="s">
        <v>74</v>
      </c>
      <c r="B952" s="2">
        <v>1.617</v>
      </c>
      <c r="C952" s="2">
        <v>1.0720000000000001</v>
      </c>
      <c r="D952" s="1">
        <f t="shared" si="61"/>
        <v>1.5083955223880596</v>
      </c>
      <c r="E952" s="1">
        <f t="shared" si="62"/>
        <v>5.4457121039562342</v>
      </c>
      <c r="F952" s="1">
        <f t="shared" si="64"/>
        <v>1.1369335681195554</v>
      </c>
      <c r="G952" s="1">
        <f t="shared" si="63"/>
        <v>4.7898243632327908</v>
      </c>
    </row>
    <row r="953" spans="1:7" x14ac:dyDescent="0.25">
      <c r="A953" s="2" t="s">
        <v>74</v>
      </c>
      <c r="B953" s="2">
        <v>1.4</v>
      </c>
      <c r="C953" s="2">
        <v>0.94399999999999995</v>
      </c>
      <c r="D953" s="1">
        <f t="shared" ref="D953:D1016" si="65">B953/C953</f>
        <v>1.4830508474576272</v>
      </c>
      <c r="E953" s="1">
        <f t="shared" ref="E953:E1016" si="66">((4*PI()*(C953/2)^2)+((PI()*C953)*(B953-C953)))</f>
        <v>4.1519288509842696</v>
      </c>
      <c r="F953" s="1">
        <f t="shared" si="64"/>
        <v>0.75962108570426867</v>
      </c>
      <c r="G953" s="1">
        <f t="shared" si="63"/>
        <v>5.4657893640944488</v>
      </c>
    </row>
    <row r="954" spans="1:7" x14ac:dyDescent="0.25">
      <c r="A954" s="2" t="s">
        <v>74</v>
      </c>
      <c r="B954" s="2">
        <v>1.3049999999999999</v>
      </c>
      <c r="C954" s="2">
        <v>0.88500000000000001</v>
      </c>
      <c r="D954" s="1">
        <f t="shared" si="65"/>
        <v>1.4745762711864405</v>
      </c>
      <c r="E954" s="1">
        <f t="shared" si="66"/>
        <v>3.6283038954471918</v>
      </c>
      <c r="F954" s="1">
        <f t="shared" si="64"/>
        <v>0.62129491129223613</v>
      </c>
      <c r="G954" s="1">
        <f t="shared" si="63"/>
        <v>5.8399060245007544</v>
      </c>
    </row>
    <row r="955" spans="1:7" x14ac:dyDescent="0.25">
      <c r="A955" s="2" t="s">
        <v>74</v>
      </c>
      <c r="B955" s="2">
        <v>1.526</v>
      </c>
      <c r="C955" s="2">
        <v>1.056</v>
      </c>
      <c r="D955" s="1">
        <f t="shared" si="65"/>
        <v>1.4450757575757576</v>
      </c>
      <c r="E955" s="1">
        <f t="shared" si="66"/>
        <v>5.0625383311831937</v>
      </c>
      <c r="F955" s="1">
        <f t="shared" si="64"/>
        <v>1.0282194496812544</v>
      </c>
      <c r="G955" s="1">
        <f t="shared" si="63"/>
        <v>4.923597129730009</v>
      </c>
    </row>
    <row r="956" spans="1:7" x14ac:dyDescent="0.25">
      <c r="A956" s="2" t="s">
        <v>74</v>
      </c>
      <c r="B956" s="2">
        <v>1.3260000000000001</v>
      </c>
      <c r="C956" s="2">
        <v>0.92800000000000005</v>
      </c>
      <c r="D956" s="1">
        <f t="shared" si="65"/>
        <v>1.4288793103448276</v>
      </c>
      <c r="E956" s="1">
        <f t="shared" si="66"/>
        <v>3.8658177248365417</v>
      </c>
      <c r="F956" s="1">
        <f t="shared" si="64"/>
        <v>0.68764520414638941</v>
      </c>
      <c r="G956" s="1">
        <f t="shared" si="63"/>
        <v>5.6218202374222725</v>
      </c>
    </row>
    <row r="957" spans="1:7" x14ac:dyDescent="0.25">
      <c r="A957" s="2" t="s">
        <v>74</v>
      </c>
      <c r="B957" s="2">
        <v>0.96699999999999997</v>
      </c>
      <c r="C957" s="2">
        <v>0.96</v>
      </c>
      <c r="D957" s="1">
        <f t="shared" si="65"/>
        <v>1.0072916666666667</v>
      </c>
      <c r="E957" s="1">
        <f t="shared" si="66"/>
        <v>2.9164032921804766</v>
      </c>
      <c r="F957" s="1">
        <f t="shared" si="64"/>
        <v>0.4683134469594461</v>
      </c>
      <c r="G957" s="1">
        <f t="shared" si="63"/>
        <v>6.2274600721277693</v>
      </c>
    </row>
    <row r="958" spans="1:7" x14ac:dyDescent="0.25">
      <c r="A958" s="2" t="s">
        <v>74</v>
      </c>
      <c r="B958" s="2">
        <v>2.1659999999999999</v>
      </c>
      <c r="C958" s="2">
        <v>0.94</v>
      </c>
      <c r="D958" s="1">
        <f t="shared" si="65"/>
        <v>2.3042553191489361</v>
      </c>
      <c r="E958" s="1">
        <f t="shared" si="66"/>
        <v>6.3964083064149619</v>
      </c>
      <c r="F958" s="1">
        <f t="shared" si="64"/>
        <v>1.2857095692917473</v>
      </c>
      <c r="G958" s="1">
        <f t="shared" si="63"/>
        <v>4.9750024882668651</v>
      </c>
    </row>
    <row r="959" spans="1:7" x14ac:dyDescent="0.25">
      <c r="A959" s="2" t="s">
        <v>74</v>
      </c>
      <c r="B959" s="2">
        <v>2.2240000000000002</v>
      </c>
      <c r="C959" s="2">
        <v>1.044</v>
      </c>
      <c r="D959" s="1">
        <f t="shared" si="65"/>
        <v>2.1302681992337167</v>
      </c>
      <c r="E959" s="1">
        <f t="shared" si="66"/>
        <v>7.2943257522933838</v>
      </c>
      <c r="F959" s="1">
        <f t="shared" si="64"/>
        <v>1.6059192823965482</v>
      </c>
      <c r="G959" s="1">
        <f t="shared" si="63"/>
        <v>4.5421496785367088</v>
      </c>
    </row>
    <row r="960" spans="1:7" x14ac:dyDescent="0.25">
      <c r="A960" s="2" t="s">
        <v>74</v>
      </c>
      <c r="B960" s="2">
        <v>1.9650000000000001</v>
      </c>
      <c r="C960" s="2">
        <v>1.0329999999999999</v>
      </c>
      <c r="D960" s="1">
        <f t="shared" si="65"/>
        <v>1.9022265246853827</v>
      </c>
      <c r="E960" s="1">
        <f t="shared" si="66"/>
        <v>6.3769461399259733</v>
      </c>
      <c r="F960" s="1">
        <f t="shared" si="64"/>
        <v>1.3582641065600782</v>
      </c>
      <c r="G960" s="1">
        <f t="shared" si="63"/>
        <v>4.694923549202918</v>
      </c>
    </row>
    <row r="961" spans="1:7" x14ac:dyDescent="0.25">
      <c r="A961" s="2" t="s">
        <v>74</v>
      </c>
      <c r="B961" s="2">
        <v>1.359</v>
      </c>
      <c r="C961" s="2">
        <v>1.0109999999999999</v>
      </c>
      <c r="D961" s="1">
        <f t="shared" si="65"/>
        <v>1.3442136498516322</v>
      </c>
      <c r="E961" s="1">
        <f t="shared" si="66"/>
        <v>4.3163880848070422</v>
      </c>
      <c r="F961" s="1">
        <f t="shared" si="64"/>
        <v>0.82043293920570237</v>
      </c>
      <c r="G961" s="1">
        <f t="shared" si="63"/>
        <v>5.2611101755445482</v>
      </c>
    </row>
    <row r="962" spans="1:7" x14ac:dyDescent="0.25">
      <c r="A962" s="2" t="s">
        <v>74</v>
      </c>
      <c r="B962" s="2">
        <v>1.621</v>
      </c>
      <c r="C962" s="2">
        <v>1.0680000000000001</v>
      </c>
      <c r="D962" s="1">
        <f t="shared" si="65"/>
        <v>1.5177902621722845</v>
      </c>
      <c r="E962" s="1">
        <f t="shared" si="66"/>
        <v>5.4388131664889503</v>
      </c>
      <c r="F962" s="1">
        <f t="shared" si="64"/>
        <v>1.1332426533297197</v>
      </c>
      <c r="G962" s="1">
        <f t="shared" si="63"/>
        <v>4.7993367973827175</v>
      </c>
    </row>
    <row r="963" spans="1:7" x14ac:dyDescent="0.25">
      <c r="A963" s="2" t="s">
        <v>74</v>
      </c>
      <c r="B963" s="2">
        <v>1.196</v>
      </c>
      <c r="C963" s="2">
        <v>0.96499999999999997</v>
      </c>
      <c r="D963" s="1">
        <f t="shared" si="65"/>
        <v>1.2393782383419689</v>
      </c>
      <c r="E963" s="1">
        <f t="shared" si="66"/>
        <v>3.6258377452141239</v>
      </c>
      <c r="F963" s="1">
        <f t="shared" si="64"/>
        <v>0.63947201585125857</v>
      </c>
      <c r="G963" s="1">
        <f t="shared" si="63"/>
        <v>5.6700491269933773</v>
      </c>
    </row>
    <row r="964" spans="1:7" x14ac:dyDescent="0.25">
      <c r="A964" s="2" t="s">
        <v>74</v>
      </c>
      <c r="B964" s="2">
        <v>1.28</v>
      </c>
      <c r="C964" s="2">
        <v>1.0669999999999999</v>
      </c>
      <c r="D964" s="1">
        <f t="shared" si="65"/>
        <v>1.1996251171508905</v>
      </c>
      <c r="E964" s="1">
        <f t="shared" si="66"/>
        <v>4.2906615825667958</v>
      </c>
      <c r="F964" s="1">
        <f t="shared" si="64"/>
        <v>0.82650852047815038</v>
      </c>
      <c r="G964" s="1">
        <f t="shared" si="63"/>
        <v>5.1913095585325228</v>
      </c>
    </row>
    <row r="965" spans="1:7" x14ac:dyDescent="0.25">
      <c r="A965" s="2" t="s">
        <v>74</v>
      </c>
      <c r="B965" s="2">
        <v>1.772</v>
      </c>
      <c r="C965" s="2">
        <v>1.044</v>
      </c>
      <c r="D965" s="1">
        <f t="shared" si="65"/>
        <v>1.6973180076628351</v>
      </c>
      <c r="E965" s="1">
        <f t="shared" si="66"/>
        <v>5.8118458781762028</v>
      </c>
      <c r="F965" s="1">
        <f t="shared" si="64"/>
        <v>1.2189920352519641</v>
      </c>
      <c r="G965" s="1">
        <f t="shared" si="63"/>
        <v>4.7677472125360536</v>
      </c>
    </row>
    <row r="966" spans="1:7" x14ac:dyDescent="0.25">
      <c r="A966" s="2" t="s">
        <v>74</v>
      </c>
      <c r="B966" s="2">
        <v>1.5109999999999999</v>
      </c>
      <c r="C966" s="2">
        <v>1.024</v>
      </c>
      <c r="D966" s="1">
        <f t="shared" si="65"/>
        <v>1.4755859374999998</v>
      </c>
      <c r="E966" s="1">
        <f t="shared" si="66"/>
        <v>4.8608732155639576</v>
      </c>
      <c r="F966" s="1">
        <f t="shared" si="64"/>
        <v>0.963278591006831</v>
      </c>
      <c r="G966" s="1">
        <f t="shared" ref="G966:G1029" si="67">E966/F966</f>
        <v>5.0461759048161872</v>
      </c>
    </row>
    <row r="967" spans="1:7" x14ac:dyDescent="0.25">
      <c r="A967" s="2" t="s">
        <v>74</v>
      </c>
      <c r="B967" s="2">
        <v>1.6259999999999999</v>
      </c>
      <c r="C967" s="2">
        <v>1.05</v>
      </c>
      <c r="D967" s="1">
        <f t="shared" si="65"/>
        <v>1.5485714285714285</v>
      </c>
      <c r="E967" s="1">
        <f t="shared" si="66"/>
        <v>5.3636411374738531</v>
      </c>
      <c r="F967" s="1">
        <f t="shared" ref="F967:F1030" si="68">(((4/3)*PI()*(C967/2)^3)+(PI()*((C967/2)^2)*(B967-C967)))</f>
        <v>1.1048902822858961</v>
      </c>
      <c r="G967" s="1">
        <f t="shared" si="67"/>
        <v>4.8544558889386478</v>
      </c>
    </row>
    <row r="968" spans="1:7" x14ac:dyDescent="0.25">
      <c r="A968" s="2" t="s">
        <v>74</v>
      </c>
      <c r="B968" s="2">
        <v>1.0840000000000001</v>
      </c>
      <c r="C968" s="2">
        <v>0.97099999999999997</v>
      </c>
      <c r="D968" s="1">
        <f t="shared" si="65"/>
        <v>1.1163748712667354</v>
      </c>
      <c r="E968" s="1">
        <f t="shared" si="66"/>
        <v>3.306727329833087</v>
      </c>
      <c r="F968" s="1">
        <f t="shared" si="68"/>
        <v>0.56303108342621022</v>
      </c>
      <c r="G968" s="1">
        <f t="shared" si="67"/>
        <v>5.8730813043405625</v>
      </c>
    </row>
    <row r="969" spans="1:7" x14ac:dyDescent="0.25">
      <c r="A969" s="2" t="s">
        <v>74</v>
      </c>
      <c r="B969" s="2">
        <v>1.7290000000000001</v>
      </c>
      <c r="C969" s="2">
        <v>1.0209999999999999</v>
      </c>
      <c r="D969" s="1">
        <f t="shared" si="65"/>
        <v>1.6934378060724782</v>
      </c>
      <c r="E969" s="1">
        <f t="shared" si="66"/>
        <v>5.5458817857159435</v>
      </c>
      <c r="F969" s="1">
        <f t="shared" si="68"/>
        <v>1.1369447914593098</v>
      </c>
      <c r="G969" s="1">
        <f t="shared" si="67"/>
        <v>4.8778813425035379</v>
      </c>
    </row>
    <row r="970" spans="1:7" x14ac:dyDescent="0.25">
      <c r="A970" s="2" t="s">
        <v>74</v>
      </c>
      <c r="B970" s="2">
        <v>1.367</v>
      </c>
      <c r="C970" s="2">
        <v>0.92100000000000004</v>
      </c>
      <c r="D970" s="1">
        <f t="shared" si="65"/>
        <v>1.4842562432138979</v>
      </c>
      <c r="E970" s="1">
        <f t="shared" si="66"/>
        <v>3.9552871420181246</v>
      </c>
      <c r="F970" s="1">
        <f t="shared" si="68"/>
        <v>0.70617933892951978</v>
      </c>
      <c r="G970" s="1">
        <f t="shared" si="67"/>
        <v>5.600966955524143</v>
      </c>
    </row>
    <row r="971" spans="1:7" x14ac:dyDescent="0.25">
      <c r="A971" s="2" t="s">
        <v>74</v>
      </c>
      <c r="B971" s="2">
        <v>1.3440000000000001</v>
      </c>
      <c r="C971" s="2">
        <v>1</v>
      </c>
      <c r="D971" s="1">
        <f t="shared" si="65"/>
        <v>1.3440000000000001</v>
      </c>
      <c r="E971" s="1">
        <f t="shared" si="66"/>
        <v>4.2223005264246822</v>
      </c>
      <c r="F971" s="1">
        <f t="shared" si="68"/>
        <v>0.79377574380702109</v>
      </c>
      <c r="G971" s="1">
        <f t="shared" si="67"/>
        <v>5.319261213720317</v>
      </c>
    </row>
    <row r="972" spans="1:7" x14ac:dyDescent="0.25">
      <c r="A972" s="2" t="s">
        <v>74</v>
      </c>
      <c r="B972" s="2">
        <v>1.1819999999999999</v>
      </c>
      <c r="C972" s="2">
        <v>1.0089999999999999</v>
      </c>
      <c r="D972" s="1">
        <f t="shared" si="65"/>
        <v>1.1714568880079288</v>
      </c>
      <c r="E972" s="1">
        <f t="shared" si="66"/>
        <v>3.7467827791920234</v>
      </c>
      <c r="F972" s="1">
        <f t="shared" si="68"/>
        <v>0.67619417667847237</v>
      </c>
      <c r="G972" s="1">
        <f t="shared" si="67"/>
        <v>5.5409864627887853</v>
      </c>
    </row>
    <row r="973" spans="1:7" x14ac:dyDescent="0.25">
      <c r="A973" s="2" t="s">
        <v>74</v>
      </c>
      <c r="B973" s="2">
        <v>1.111</v>
      </c>
      <c r="C973" s="2">
        <v>0.96799999999999997</v>
      </c>
      <c r="D973" s="1">
        <f t="shared" si="65"/>
        <v>1.1477272727272727</v>
      </c>
      <c r="E973" s="1">
        <f t="shared" si="66"/>
        <v>3.3786195361178359</v>
      </c>
      <c r="F973" s="1">
        <f t="shared" si="68"/>
        <v>0.58016361209310552</v>
      </c>
      <c r="G973" s="1">
        <f t="shared" si="67"/>
        <v>5.8235633288487421</v>
      </c>
    </row>
    <row r="974" spans="1:7" x14ac:dyDescent="0.25">
      <c r="A974" s="2" t="s">
        <v>74</v>
      </c>
      <c r="B974" s="2">
        <v>1.3759999999999999</v>
      </c>
      <c r="C974" s="2">
        <v>0.95599999999999996</v>
      </c>
      <c r="D974" s="1">
        <f t="shared" si="65"/>
        <v>1.4393305439330544</v>
      </c>
      <c r="E974" s="1">
        <f t="shared" si="66"/>
        <v>4.1326269057206142</v>
      </c>
      <c r="F974" s="1">
        <f t="shared" si="68"/>
        <v>0.75895773213227802</v>
      </c>
      <c r="G974" s="1">
        <f t="shared" si="67"/>
        <v>5.4451344663293355</v>
      </c>
    </row>
    <row r="975" spans="1:7" x14ac:dyDescent="0.25">
      <c r="A975" s="2" t="s">
        <v>74</v>
      </c>
      <c r="B975" s="2">
        <v>2.0529999999999999</v>
      </c>
      <c r="C975" s="2">
        <v>0.92200000000000004</v>
      </c>
      <c r="D975" s="1">
        <f t="shared" si="65"/>
        <v>2.2266811279826464</v>
      </c>
      <c r="E975" s="1">
        <f t="shared" si="66"/>
        <v>5.9466139198298968</v>
      </c>
      <c r="F975" s="1">
        <f t="shared" si="68"/>
        <v>1.1655020524636117</v>
      </c>
      <c r="G975" s="1">
        <f t="shared" si="67"/>
        <v>5.1021908603765045</v>
      </c>
    </row>
    <row r="976" spans="1:7" x14ac:dyDescent="0.25">
      <c r="A976" s="2" t="s">
        <v>74</v>
      </c>
      <c r="B976" s="2">
        <v>1.9339999999999999</v>
      </c>
      <c r="C976" s="2">
        <f>(0.886+0.595)/2</f>
        <v>0.74049999999999994</v>
      </c>
      <c r="D976" s="1">
        <f t="shared" si="65"/>
        <v>2.6117488183659692</v>
      </c>
      <c r="E976" s="1">
        <f t="shared" si="66"/>
        <v>4.4991596622075889</v>
      </c>
      <c r="F976" s="1">
        <f t="shared" si="68"/>
        <v>0.72660434999613399</v>
      </c>
      <c r="G976" s="1">
        <f t="shared" si="67"/>
        <v>6.1920351319552758</v>
      </c>
    </row>
    <row r="977" spans="1:7" x14ac:dyDescent="0.25">
      <c r="A977" s="2" t="s">
        <v>74</v>
      </c>
      <c r="B977" s="2">
        <v>1.7529999999999999</v>
      </c>
      <c r="C977" s="2">
        <v>0.97199999999999998</v>
      </c>
      <c r="D977" s="1">
        <f t="shared" si="65"/>
        <v>1.8034979423868311</v>
      </c>
      <c r="E977" s="1">
        <f t="shared" si="66"/>
        <v>5.3530099879341053</v>
      </c>
      <c r="F977" s="1">
        <f t="shared" si="68"/>
        <v>1.0603631827040241</v>
      </c>
      <c r="G977" s="1">
        <f t="shared" si="67"/>
        <v>5.0482797547567007</v>
      </c>
    </row>
    <row r="978" spans="1:7" x14ac:dyDescent="0.25">
      <c r="A978" s="2" t="s">
        <v>74</v>
      </c>
      <c r="B978" s="2">
        <v>1.135</v>
      </c>
      <c r="C978" s="2">
        <v>0.77700000000000002</v>
      </c>
      <c r="D978" s="1">
        <f t="shared" si="65"/>
        <v>1.4607464607464606</v>
      </c>
      <c r="E978" s="1">
        <f t="shared" si="66"/>
        <v>2.770554853237571</v>
      </c>
      <c r="F978" s="1">
        <f t="shared" si="68"/>
        <v>0.41537085946384561</v>
      </c>
      <c r="G978" s="1">
        <f t="shared" si="67"/>
        <v>6.6700751632258486</v>
      </c>
    </row>
    <row r="979" spans="1:7" x14ac:dyDescent="0.25">
      <c r="A979" s="2" t="s">
        <v>74</v>
      </c>
      <c r="B979" s="2">
        <v>1.38</v>
      </c>
      <c r="C979" s="2">
        <v>0.93500000000000005</v>
      </c>
      <c r="D979" s="1">
        <f t="shared" si="65"/>
        <v>1.4759358288770053</v>
      </c>
      <c r="E979" s="1">
        <f t="shared" si="66"/>
        <v>4.05359700092691</v>
      </c>
      <c r="F979" s="1">
        <f t="shared" si="68"/>
        <v>0.73353338120487011</v>
      </c>
      <c r="G979" s="1">
        <f t="shared" si="67"/>
        <v>5.5261247883070395</v>
      </c>
    </row>
    <row r="980" spans="1:7" x14ac:dyDescent="0.25">
      <c r="A980" s="2" t="s">
        <v>74</v>
      </c>
      <c r="B980" s="2">
        <v>1.829</v>
      </c>
      <c r="C980" s="2">
        <v>0.99199999999999999</v>
      </c>
      <c r="D980" s="1">
        <f t="shared" si="65"/>
        <v>1.84375</v>
      </c>
      <c r="E980" s="1">
        <f t="shared" si="66"/>
        <v>5.7000051797084055</v>
      </c>
      <c r="F980" s="1">
        <f t="shared" si="68"/>
        <v>1.1580349506345438</v>
      </c>
      <c r="G980" s="1">
        <f t="shared" si="67"/>
        <v>4.922135706340379</v>
      </c>
    </row>
    <row r="981" spans="1:7" x14ac:dyDescent="0.25">
      <c r="A981" s="2" t="s">
        <v>74</v>
      </c>
      <c r="B981" s="2">
        <v>1.4770000000000001</v>
      </c>
      <c r="C981" s="2">
        <v>1.0189999999999999</v>
      </c>
      <c r="D981" s="1">
        <f t="shared" si="65"/>
        <v>1.4494602551521101</v>
      </c>
      <c r="E981" s="1">
        <f t="shared" si="66"/>
        <v>4.7282948639898148</v>
      </c>
      <c r="F981" s="1">
        <f t="shared" si="68"/>
        <v>0.9275258392787169</v>
      </c>
      <c r="G981" s="1">
        <f t="shared" si="67"/>
        <v>5.0977500181199646</v>
      </c>
    </row>
    <row r="982" spans="1:7" x14ac:dyDescent="0.25">
      <c r="A982" s="2" t="s">
        <v>74</v>
      </c>
      <c r="B982" s="2">
        <f>(1.184+1.248)</f>
        <v>2.4319999999999999</v>
      </c>
      <c r="C982" s="2">
        <f>(1.013+0.917)/2</f>
        <v>0.96499999999999997</v>
      </c>
      <c r="D982" s="1">
        <f t="shared" si="65"/>
        <v>2.5202072538860105</v>
      </c>
      <c r="E982" s="1">
        <f t="shared" si="66"/>
        <v>7.3729409668568131</v>
      </c>
      <c r="F982" s="1">
        <f t="shared" si="68"/>
        <v>1.5434606680725576</v>
      </c>
      <c r="G982" s="1">
        <f t="shared" si="67"/>
        <v>4.7768894403146618</v>
      </c>
    </row>
    <row r="983" spans="1:7" x14ac:dyDescent="0.25">
      <c r="A983" s="2" t="s">
        <v>74</v>
      </c>
      <c r="B983" s="2">
        <v>1.5049999999999999</v>
      </c>
      <c r="C983" s="2">
        <v>0.91400000000000003</v>
      </c>
      <c r="D983" s="1">
        <f t="shared" si="65"/>
        <v>1.6466083150984681</v>
      </c>
      <c r="E983" s="1">
        <f t="shared" si="66"/>
        <v>4.3214806064985112</v>
      </c>
      <c r="F983" s="1">
        <f t="shared" si="68"/>
        <v>0.78756088709285943</v>
      </c>
      <c r="G983" s="1">
        <f t="shared" si="67"/>
        <v>5.487170169725526</v>
      </c>
    </row>
    <row r="984" spans="1:7" x14ac:dyDescent="0.25">
      <c r="A984" s="2" t="s">
        <v>74</v>
      </c>
      <c r="B984" s="2">
        <v>1.4239999999999999</v>
      </c>
      <c r="C984" s="2">
        <v>0.95499999999999996</v>
      </c>
      <c r="D984" s="1">
        <f t="shared" si="65"/>
        <v>1.4910994764397905</v>
      </c>
      <c r="E984" s="1">
        <f t="shared" si="66"/>
        <v>4.2723146814698314</v>
      </c>
      <c r="F984" s="1">
        <f t="shared" si="68"/>
        <v>0.79199208494299134</v>
      </c>
      <c r="G984" s="1">
        <f t="shared" si="67"/>
        <v>5.3943906292666526</v>
      </c>
    </row>
    <row r="985" spans="1:7" x14ac:dyDescent="0.25">
      <c r="A985" s="2" t="s">
        <v>74</v>
      </c>
      <c r="B985" s="2">
        <v>1.474</v>
      </c>
      <c r="C985" s="2">
        <v>1.0109999999999999</v>
      </c>
      <c r="D985" s="1">
        <f t="shared" si="65"/>
        <v>1.4579624134520279</v>
      </c>
      <c r="E985" s="1">
        <f t="shared" si="66"/>
        <v>4.6816453546766592</v>
      </c>
      <c r="F985" s="1">
        <f t="shared" si="68"/>
        <v>0.91275171416524814</v>
      </c>
      <c r="G985" s="1">
        <f t="shared" si="67"/>
        <v>5.1291553683448639</v>
      </c>
    </row>
    <row r="986" spans="1:7" x14ac:dyDescent="0.25">
      <c r="A986" s="2" t="s">
        <v>74</v>
      </c>
      <c r="B986" s="2">
        <v>1.341</v>
      </c>
      <c r="C986" s="2">
        <v>1.056</v>
      </c>
      <c r="D986" s="1">
        <f t="shared" si="65"/>
        <v>1.2698863636363635</v>
      </c>
      <c r="E986" s="1">
        <f t="shared" si="66"/>
        <v>4.4487967903778918</v>
      </c>
      <c r="F986" s="1">
        <f t="shared" si="68"/>
        <v>0.86619168290865478</v>
      </c>
      <c r="G986" s="1">
        <f t="shared" si="67"/>
        <v>5.1360419156172439</v>
      </c>
    </row>
    <row r="987" spans="1:7" x14ac:dyDescent="0.25">
      <c r="A987" s="2" t="s">
        <v>74</v>
      </c>
      <c r="B987" s="2">
        <v>1.625</v>
      </c>
      <c r="C987" s="2">
        <v>1.1220000000000001</v>
      </c>
      <c r="D987" s="1">
        <f t="shared" si="65"/>
        <v>1.4483065953654188</v>
      </c>
      <c r="E987" s="1">
        <f t="shared" si="66"/>
        <v>5.7279088056575915</v>
      </c>
      <c r="F987" s="1">
        <f t="shared" si="68"/>
        <v>1.2368952020945723</v>
      </c>
      <c r="G987" s="1">
        <f t="shared" si="67"/>
        <v>4.6308764040461039</v>
      </c>
    </row>
    <row r="988" spans="1:7" x14ac:dyDescent="0.25">
      <c r="A988" s="2" t="s">
        <v>74</v>
      </c>
      <c r="B988" s="2">
        <v>2.2469999999999999</v>
      </c>
      <c r="C988" s="2">
        <v>0.98899999999999999</v>
      </c>
      <c r="D988" s="1">
        <f t="shared" si="65"/>
        <v>2.2719919110212334</v>
      </c>
      <c r="E988" s="1">
        <f t="shared" si="66"/>
        <v>6.9815079469974863</v>
      </c>
      <c r="F988" s="1">
        <f t="shared" si="68"/>
        <v>1.4729231471705651</v>
      </c>
      <c r="G988" s="1">
        <f t="shared" si="67"/>
        <v>4.7398996752876918</v>
      </c>
    </row>
    <row r="989" spans="1:7" x14ac:dyDescent="0.25">
      <c r="A989" s="2" t="s">
        <v>74</v>
      </c>
      <c r="B989" s="2">
        <v>1.8919999999999999</v>
      </c>
      <c r="C989" s="2">
        <v>0.86099999999999999</v>
      </c>
      <c r="D989" s="1">
        <f t="shared" si="65"/>
        <v>2.1974448315911728</v>
      </c>
      <c r="E989" s="1">
        <f t="shared" si="66"/>
        <v>5.1176921318096156</v>
      </c>
      <c r="F989" s="1">
        <f t="shared" si="68"/>
        <v>0.93448260378017522</v>
      </c>
      <c r="G989" s="1">
        <f t="shared" si="67"/>
        <v>5.4764980226571298</v>
      </c>
    </row>
    <row r="990" spans="1:7" x14ac:dyDescent="0.25">
      <c r="A990" s="2" t="s">
        <v>74</v>
      </c>
      <c r="B990" s="2">
        <v>2.2949999999999999</v>
      </c>
      <c r="C990" s="2">
        <v>0.98799999999999999</v>
      </c>
      <c r="D990" s="1">
        <f t="shared" si="65"/>
        <v>2.3228744939271255</v>
      </c>
      <c r="E990" s="1">
        <f t="shared" si="66"/>
        <v>7.123435678308712</v>
      </c>
      <c r="F990" s="1">
        <f t="shared" si="68"/>
        <v>1.5070013577576846</v>
      </c>
      <c r="G990" s="1">
        <f t="shared" si="67"/>
        <v>4.7268940015474827</v>
      </c>
    </row>
    <row r="991" spans="1:7" x14ac:dyDescent="0.25">
      <c r="A991" s="2" t="s">
        <v>74</v>
      </c>
      <c r="B991" s="2">
        <v>2.2280000000000002</v>
      </c>
      <c r="C991" s="2">
        <v>1.002</v>
      </c>
      <c r="D991" s="1">
        <f t="shared" si="65"/>
        <v>2.223552894211577</v>
      </c>
      <c r="E991" s="1">
        <f t="shared" si="66"/>
        <v>7.0134673690624556</v>
      </c>
      <c r="F991" s="1">
        <f t="shared" si="68"/>
        <v>1.493500248137152</v>
      </c>
      <c r="G991" s="1">
        <f t="shared" si="67"/>
        <v>4.6959934407847452</v>
      </c>
    </row>
    <row r="992" spans="1:7" x14ac:dyDescent="0.25">
      <c r="A992" s="2" t="s">
        <v>74</v>
      </c>
      <c r="B992" s="2">
        <v>1.5389999999999999</v>
      </c>
      <c r="C992" s="2">
        <v>0.94899999999999995</v>
      </c>
      <c r="D992" s="1">
        <f t="shared" si="65"/>
        <v>1.6217070600632244</v>
      </c>
      <c r="E992" s="1">
        <f t="shared" si="66"/>
        <v>4.5883306280870819</v>
      </c>
      <c r="F992" s="1">
        <f t="shared" si="68"/>
        <v>0.86482926737537469</v>
      </c>
      <c r="G992" s="1">
        <f t="shared" si="67"/>
        <v>5.3054756599669295</v>
      </c>
    </row>
    <row r="993" spans="1:7" x14ac:dyDescent="0.25">
      <c r="A993" s="2" t="s">
        <v>74</v>
      </c>
      <c r="B993" s="2">
        <v>1.407</v>
      </c>
      <c r="C993" s="2">
        <v>0.96199999999999997</v>
      </c>
      <c r="D993" s="1">
        <f t="shared" si="65"/>
        <v>1.4625779625779627</v>
      </c>
      <c r="E993" s="1">
        <f t="shared" si="66"/>
        <v>4.2522524707840068</v>
      </c>
      <c r="F993" s="1">
        <f t="shared" si="68"/>
        <v>0.78959271214156868</v>
      </c>
      <c r="G993" s="1">
        <f t="shared" si="67"/>
        <v>5.3853745170099883</v>
      </c>
    </row>
    <row r="994" spans="1:7" x14ac:dyDescent="0.25">
      <c r="A994" s="2" t="s">
        <v>74</v>
      </c>
      <c r="B994" s="2">
        <v>1.5329999999999999</v>
      </c>
      <c r="C994" s="2">
        <v>1.1599999999999999</v>
      </c>
      <c r="D994" s="1">
        <f t="shared" si="65"/>
        <v>1.3215517241379311</v>
      </c>
      <c r="E994" s="1">
        <f t="shared" si="66"/>
        <v>5.5866313840256572</v>
      </c>
      <c r="F994" s="1">
        <f t="shared" si="68"/>
        <v>1.2114814841492993</v>
      </c>
      <c r="G994" s="1">
        <f t="shared" si="67"/>
        <v>4.6114046785853953</v>
      </c>
    </row>
    <row r="995" spans="1:7" x14ac:dyDescent="0.25">
      <c r="A995" s="2" t="s">
        <v>74</v>
      </c>
      <c r="B995" s="2">
        <v>1.2070000000000001</v>
      </c>
      <c r="C995" s="2">
        <v>1.006</v>
      </c>
      <c r="D995" s="1">
        <f t="shared" si="65"/>
        <v>1.1998011928429424</v>
      </c>
      <c r="E995" s="1">
        <f t="shared" si="66"/>
        <v>3.8146537468801776</v>
      </c>
      <c r="F995" s="1">
        <f t="shared" si="68"/>
        <v>0.6928453096782804</v>
      </c>
      <c r="G995" s="1">
        <f t="shared" si="67"/>
        <v>5.505779852434153</v>
      </c>
    </row>
    <row r="996" spans="1:7" x14ac:dyDescent="0.25">
      <c r="A996" s="2" t="s">
        <v>74</v>
      </c>
      <c r="B996" s="2">
        <v>1.5309999999999999</v>
      </c>
      <c r="C996" s="2">
        <v>0.92200000000000004</v>
      </c>
      <c r="D996" s="1">
        <f t="shared" si="65"/>
        <v>1.660520607375271</v>
      </c>
      <c r="E996" s="1">
        <f t="shared" si="66"/>
        <v>4.4346156411395876</v>
      </c>
      <c r="F996" s="1">
        <f t="shared" si="68"/>
        <v>0.81698644922549524</v>
      </c>
      <c r="G996" s="1">
        <f t="shared" si="67"/>
        <v>5.4280161505048365</v>
      </c>
    </row>
    <row r="997" spans="1:7" x14ac:dyDescent="0.25">
      <c r="A997" s="2" t="s">
        <v>74</v>
      </c>
      <c r="B997" s="2">
        <v>2.11</v>
      </c>
      <c r="C997" s="2">
        <v>1.014</v>
      </c>
      <c r="D997" s="1">
        <f t="shared" si="65"/>
        <v>2.0808678500986191</v>
      </c>
      <c r="E997" s="1">
        <f t="shared" si="66"/>
        <v>6.7215631460615057</v>
      </c>
      <c r="F997" s="1">
        <f t="shared" si="68"/>
        <v>1.4309666390223321</v>
      </c>
      <c r="G997" s="1">
        <f t="shared" si="67"/>
        <v>4.6972186232474469</v>
      </c>
    </row>
    <row r="998" spans="1:7" x14ac:dyDescent="0.25">
      <c r="A998" s="2" t="s">
        <v>74</v>
      </c>
      <c r="B998" s="2">
        <v>1.853</v>
      </c>
      <c r="C998" s="2">
        <v>1.06</v>
      </c>
      <c r="D998" s="1">
        <f t="shared" si="65"/>
        <v>1.7481132075471697</v>
      </c>
      <c r="E998" s="1">
        <f t="shared" si="66"/>
        <v>6.1706534583280002</v>
      </c>
      <c r="F998" s="1">
        <f t="shared" si="68"/>
        <v>1.3234159067979283</v>
      </c>
      <c r="G998" s="1">
        <f t="shared" si="67"/>
        <v>4.6626713693189679</v>
      </c>
    </row>
    <row r="999" spans="1:7" x14ac:dyDescent="0.25">
      <c r="A999" s="2" t="s">
        <v>74</v>
      </c>
      <c r="B999" s="2">
        <v>1.3029999999999999</v>
      </c>
      <c r="C999" s="2">
        <v>0.94399999999999995</v>
      </c>
      <c r="D999" s="1">
        <f t="shared" si="65"/>
        <v>1.3802966101694916</v>
      </c>
      <c r="E999" s="1">
        <f t="shared" si="66"/>
        <v>3.8642594948803599</v>
      </c>
      <c r="F999" s="1">
        <f t="shared" si="68"/>
        <v>0.69173111766374595</v>
      </c>
      <c r="G999" s="1">
        <f t="shared" si="67"/>
        <v>5.5863606482407757</v>
      </c>
    </row>
    <row r="1000" spans="1:7" x14ac:dyDescent="0.25">
      <c r="A1000" s="2" t="s">
        <v>74</v>
      </c>
      <c r="B1000" s="2">
        <v>1.502</v>
      </c>
      <c r="C1000" s="2">
        <v>1.095</v>
      </c>
      <c r="D1000" s="1">
        <f t="shared" si="65"/>
        <v>1.371689497716895</v>
      </c>
      <c r="E1000" s="1">
        <f t="shared" si="66"/>
        <v>5.1669460214325973</v>
      </c>
      <c r="F1000" s="1">
        <f t="shared" si="68"/>
        <v>1.07072658137049</v>
      </c>
      <c r="G1000" s="1">
        <f t="shared" si="67"/>
        <v>4.8256446709477405</v>
      </c>
    </row>
    <row r="1001" spans="1:7" x14ac:dyDescent="0.25">
      <c r="A1001" s="2" t="s">
        <v>74</v>
      </c>
      <c r="B1001" s="2">
        <v>1.272</v>
      </c>
      <c r="C1001" s="2">
        <v>0.93200000000000005</v>
      </c>
      <c r="D1001" s="1">
        <f t="shared" si="65"/>
        <v>1.3648068669527897</v>
      </c>
      <c r="E1001" s="1">
        <f t="shared" si="66"/>
        <v>3.7243706572013142</v>
      </c>
      <c r="F1001" s="1">
        <f t="shared" si="68"/>
        <v>0.65583668743733792</v>
      </c>
      <c r="G1001" s="1">
        <f t="shared" si="67"/>
        <v>5.6788080455733274</v>
      </c>
    </row>
    <row r="1002" spans="1:7" x14ac:dyDescent="0.25">
      <c r="A1002" s="2" t="s">
        <v>74</v>
      </c>
      <c r="B1002" s="2">
        <v>2.117</v>
      </c>
      <c r="C1002" s="2">
        <v>0.92700000000000005</v>
      </c>
      <c r="D1002" s="1">
        <f t="shared" si="65"/>
        <v>2.2837108953613807</v>
      </c>
      <c r="E1002" s="1">
        <f t="shared" si="66"/>
        <v>6.1652467773711717</v>
      </c>
      <c r="F1002" s="1">
        <f t="shared" si="68"/>
        <v>1.2202470763843318</v>
      </c>
      <c r="G1002" s="1">
        <f t="shared" si="67"/>
        <v>5.0524577331003995</v>
      </c>
    </row>
    <row r="1003" spans="1:7" x14ac:dyDescent="0.25">
      <c r="A1003" s="2" t="s">
        <v>74</v>
      </c>
      <c r="B1003" s="2">
        <v>1.4359999999999999</v>
      </c>
      <c r="C1003" s="2">
        <v>0.88800000000000001</v>
      </c>
      <c r="D1003" s="1">
        <f t="shared" si="65"/>
        <v>1.617117117117117</v>
      </c>
      <c r="E1003" s="1">
        <f t="shared" si="66"/>
        <v>4.0060584208927894</v>
      </c>
      <c r="F1003" s="1">
        <f t="shared" si="68"/>
        <v>0.70602595066820828</v>
      </c>
      <c r="G1003" s="1">
        <f t="shared" si="67"/>
        <v>5.6740951477793589</v>
      </c>
    </row>
    <row r="1004" spans="1:7" x14ac:dyDescent="0.25">
      <c r="A1004" s="2" t="s">
        <v>74</v>
      </c>
      <c r="B1004" s="2">
        <v>1.1479999999999999</v>
      </c>
      <c r="C1004" s="2">
        <v>0.996</v>
      </c>
      <c r="D1004" s="1">
        <f t="shared" si="65"/>
        <v>1.1526104417670682</v>
      </c>
      <c r="E1004" s="1">
        <f t="shared" si="66"/>
        <v>3.5921221728557979</v>
      </c>
      <c r="F1004" s="1">
        <f t="shared" si="68"/>
        <v>0.63576807628008047</v>
      </c>
      <c r="G1004" s="1">
        <f t="shared" si="67"/>
        <v>5.6500511851326882</v>
      </c>
    </row>
    <row r="1005" spans="1:7" x14ac:dyDescent="0.25">
      <c r="A1005" s="2" t="s">
        <v>74</v>
      </c>
      <c r="B1005" s="2">
        <v>1.3879999999999999</v>
      </c>
      <c r="C1005" s="2">
        <v>0.86</v>
      </c>
      <c r="D1005" s="1">
        <f t="shared" si="65"/>
        <v>1.613953488372093</v>
      </c>
      <c r="E1005" s="1">
        <f t="shared" si="66"/>
        <v>3.7500563187370641</v>
      </c>
      <c r="F1005" s="1">
        <f t="shared" si="68"/>
        <v>0.63974303712249292</v>
      </c>
      <c r="G1005" s="1">
        <f t="shared" si="67"/>
        <v>5.8618165437243093</v>
      </c>
    </row>
    <row r="1006" spans="1:7" x14ac:dyDescent="0.25">
      <c r="A1006" s="2" t="s">
        <v>74</v>
      </c>
      <c r="B1006" s="2">
        <v>1.958</v>
      </c>
      <c r="C1006" s="2">
        <v>0.94699999999999995</v>
      </c>
      <c r="D1006" s="1">
        <f t="shared" si="65"/>
        <v>2.067581837381204</v>
      </c>
      <c r="E1006" s="1">
        <f t="shared" si="66"/>
        <v>5.8252227796951868</v>
      </c>
      <c r="F1006" s="1">
        <f t="shared" si="68"/>
        <v>1.1567810004202248</v>
      </c>
      <c r="G1006" s="1">
        <f t="shared" si="67"/>
        <v>5.0357178909223554</v>
      </c>
    </row>
    <row r="1007" spans="1:7" x14ac:dyDescent="0.25">
      <c r="A1007" s="2" t="s">
        <v>74</v>
      </c>
      <c r="B1007" s="2">
        <v>1.1399999999999999</v>
      </c>
      <c r="C1007" s="2">
        <v>0.95599999999999996</v>
      </c>
      <c r="D1007" s="1">
        <f t="shared" si="65"/>
        <v>1.1924686192468619</v>
      </c>
      <c r="E1007" s="1">
        <f t="shared" si="66"/>
        <v>3.4238333375882997</v>
      </c>
      <c r="F1007" s="1">
        <f t="shared" si="68"/>
        <v>0.58955606934865479</v>
      </c>
      <c r="G1007" s="1">
        <f t="shared" si="67"/>
        <v>5.8074770417866652</v>
      </c>
    </row>
    <row r="1008" spans="1:7" x14ac:dyDescent="0.25">
      <c r="A1008" s="2" t="s">
        <v>74</v>
      </c>
      <c r="B1008" s="2">
        <v>1.48</v>
      </c>
      <c r="C1008" s="2">
        <v>0.97499999999999998</v>
      </c>
      <c r="D1008" s="1">
        <f t="shared" si="65"/>
        <v>1.5179487179487179</v>
      </c>
      <c r="E1008" s="1">
        <f t="shared" si="66"/>
        <v>4.5333181991300711</v>
      </c>
      <c r="F1008" s="1">
        <f t="shared" si="68"/>
        <v>0.86234509408705251</v>
      </c>
      <c r="G1008" s="1">
        <f t="shared" si="67"/>
        <v>5.2569652569652572</v>
      </c>
    </row>
    <row r="1009" spans="1:7" x14ac:dyDescent="0.25">
      <c r="A1009" s="2" t="s">
        <v>74</v>
      </c>
      <c r="B1009" s="2">
        <v>1.1990000000000001</v>
      </c>
      <c r="C1009" s="2">
        <v>0.89200000000000002</v>
      </c>
      <c r="D1009" s="1">
        <f t="shared" si="65"/>
        <v>1.344170403587444</v>
      </c>
      <c r="E1009" s="1">
        <f t="shared" si="66"/>
        <v>3.359958475755513</v>
      </c>
      <c r="F1009" s="1">
        <f t="shared" si="68"/>
        <v>0.56346326159378979</v>
      </c>
      <c r="G1009" s="1">
        <f t="shared" si="67"/>
        <v>5.9630480011272926</v>
      </c>
    </row>
    <row r="1010" spans="1:7" x14ac:dyDescent="0.25">
      <c r="A1010" s="2" t="s">
        <v>74</v>
      </c>
      <c r="B1010" s="2">
        <v>1.0980000000000001</v>
      </c>
      <c r="C1010" s="2">
        <v>1.036</v>
      </c>
      <c r="D1010" s="1">
        <f t="shared" si="65"/>
        <v>1.0598455598455598</v>
      </c>
      <c r="E1010" s="1">
        <f t="shared" si="66"/>
        <v>3.5736496080526905</v>
      </c>
      <c r="F1010" s="1">
        <f t="shared" si="68"/>
        <v>0.63447143627218905</v>
      </c>
      <c r="G1010" s="1">
        <f t="shared" si="67"/>
        <v>5.6324830461234354</v>
      </c>
    </row>
    <row r="1011" spans="1:7" x14ac:dyDescent="0.25">
      <c r="A1011" s="2" t="s">
        <v>74</v>
      </c>
      <c r="B1011" s="2">
        <v>1.988</v>
      </c>
      <c r="C1011" s="2">
        <v>0.84899999999999998</v>
      </c>
      <c r="D1011" s="1">
        <f t="shared" si="65"/>
        <v>2.341578327444052</v>
      </c>
      <c r="E1011" s="1">
        <f t="shared" si="66"/>
        <v>5.3024177798406953</v>
      </c>
      <c r="F1011" s="1">
        <f t="shared" si="68"/>
        <v>0.96522740758545011</v>
      </c>
      <c r="G1011" s="1">
        <f t="shared" si="67"/>
        <v>5.4934388913643444</v>
      </c>
    </row>
    <row r="1012" spans="1:7" x14ac:dyDescent="0.25">
      <c r="A1012" s="2" t="s">
        <v>74</v>
      </c>
      <c r="B1012" s="2">
        <v>1.089</v>
      </c>
      <c r="C1012" s="2">
        <v>0.93799999999999994</v>
      </c>
      <c r="D1012" s="1">
        <f t="shared" si="65"/>
        <v>1.1609808102345416</v>
      </c>
      <c r="E1012" s="1">
        <f t="shared" si="66"/>
        <v>3.2090803469742086</v>
      </c>
      <c r="F1012" s="1">
        <f t="shared" si="68"/>
        <v>0.53646796328133983</v>
      </c>
      <c r="G1012" s="1">
        <f t="shared" si="67"/>
        <v>5.9818676353862177</v>
      </c>
    </row>
    <row r="1013" spans="1:7" x14ac:dyDescent="0.25">
      <c r="A1013" s="2" t="s">
        <v>74</v>
      </c>
      <c r="B1013" s="2">
        <v>1.425</v>
      </c>
      <c r="C1013" s="2">
        <v>0.85499999999999998</v>
      </c>
      <c r="D1013" s="1">
        <f t="shared" si="65"/>
        <v>1.6666666666666667</v>
      </c>
      <c r="E1013" s="1">
        <f t="shared" si="66"/>
        <v>3.8276379493174639</v>
      </c>
      <c r="F1013" s="1">
        <f t="shared" si="68"/>
        <v>0.65452608933328627</v>
      </c>
      <c r="G1013" s="1">
        <f t="shared" si="67"/>
        <v>5.84795321637427</v>
      </c>
    </row>
    <row r="1014" spans="1:7" x14ac:dyDescent="0.25">
      <c r="A1014" s="2" t="s">
        <v>74</v>
      </c>
      <c r="B1014" s="2">
        <v>1.1279999999999999</v>
      </c>
      <c r="C1014" s="2">
        <v>0.86099999999999999</v>
      </c>
      <c r="D1014" s="1">
        <f t="shared" si="65"/>
        <v>1.3101045296167246</v>
      </c>
      <c r="E1014" s="1">
        <f t="shared" si="66"/>
        <v>3.0511399179076353</v>
      </c>
      <c r="F1014" s="1">
        <f t="shared" si="68"/>
        <v>0.48965723973777409</v>
      </c>
      <c r="G1014" s="1">
        <f t="shared" si="67"/>
        <v>6.231174932778714</v>
      </c>
    </row>
    <row r="1015" spans="1:7" x14ac:dyDescent="0.25">
      <c r="A1015" s="2" t="s">
        <v>74</v>
      </c>
      <c r="B1015" s="2">
        <v>1.109</v>
      </c>
      <c r="C1015" s="2">
        <v>0.93100000000000005</v>
      </c>
      <c r="D1015" s="1">
        <f t="shared" si="65"/>
        <v>1.1911922663802361</v>
      </c>
      <c r="E1015" s="1">
        <f t="shared" si="66"/>
        <v>3.2436284413857361</v>
      </c>
      <c r="F1015" s="1">
        <f t="shared" si="68"/>
        <v>0.54369432800695583</v>
      </c>
      <c r="G1015" s="1">
        <f t="shared" si="67"/>
        <v>5.9659045060779787</v>
      </c>
    </row>
    <row r="1016" spans="1:7" x14ac:dyDescent="0.25">
      <c r="A1016" s="2" t="s">
        <v>74</v>
      </c>
      <c r="B1016" s="2">
        <v>2.4870000000000001</v>
      </c>
      <c r="C1016" s="2">
        <v>0.88600000000000001</v>
      </c>
      <c r="D1016" s="1">
        <f t="shared" si="65"/>
        <v>2.8069977426636568</v>
      </c>
      <c r="E1016" s="1">
        <f t="shared" si="66"/>
        <v>6.9224428635173449</v>
      </c>
      <c r="F1016" s="1">
        <f t="shared" si="68"/>
        <v>1.3512379298779358</v>
      </c>
      <c r="G1016" s="1">
        <f t="shared" si="67"/>
        <v>5.1230377052416554</v>
      </c>
    </row>
    <row r="1017" spans="1:7" x14ac:dyDescent="0.25">
      <c r="A1017" s="2" t="s">
        <v>74</v>
      </c>
      <c r="B1017" s="2">
        <v>1.081</v>
      </c>
      <c r="C1017" s="2">
        <v>0.97699999999999998</v>
      </c>
      <c r="D1017" s="1">
        <f t="shared" ref="D1017:D1080" si="69">B1017/C1017</f>
        <v>1.1064483111566019</v>
      </c>
      <c r="E1017" s="1">
        <f t="shared" ref="E1017:E1080" si="70">((4*PI()*(C1017/2)^2)+((PI()*C1017)*(B1017-C1017)))</f>
        <v>3.3179522403843635</v>
      </c>
      <c r="F1017" s="1">
        <f t="shared" si="68"/>
        <v>0.56626231435758667</v>
      </c>
      <c r="G1017" s="1">
        <f t="shared" si="67"/>
        <v>5.8593908799113965</v>
      </c>
    </row>
    <row r="1018" spans="1:7" x14ac:dyDescent="0.25">
      <c r="A1018" s="2" t="s">
        <v>74</v>
      </c>
      <c r="B1018" s="2">
        <v>1.3120000000000001</v>
      </c>
      <c r="C1018" s="2">
        <v>0.93300000000000005</v>
      </c>
      <c r="D1018" s="1">
        <f t="shared" si="69"/>
        <v>1.4062165058949625</v>
      </c>
      <c r="E1018" s="1">
        <f t="shared" si="70"/>
        <v>3.8456110008886517</v>
      </c>
      <c r="F1018" s="1">
        <f t="shared" si="68"/>
        <v>0.68436414231953913</v>
      </c>
      <c r="G1018" s="1">
        <f t="shared" si="67"/>
        <v>5.6192467768030463</v>
      </c>
    </row>
    <row r="1019" spans="1:7" x14ac:dyDescent="0.25">
      <c r="A1019" s="2" t="s">
        <v>74</v>
      </c>
      <c r="B1019" s="2">
        <v>1.681</v>
      </c>
      <c r="C1019" s="2">
        <v>0.997</v>
      </c>
      <c r="D1019" s="1">
        <f t="shared" si="69"/>
        <v>1.6860581745235708</v>
      </c>
      <c r="E1019" s="1">
        <f t="shared" si="70"/>
        <v>5.2651741989323888</v>
      </c>
      <c r="F1019" s="1">
        <f t="shared" si="68"/>
        <v>1.0528944142600536</v>
      </c>
      <c r="G1019" s="1">
        <f t="shared" si="67"/>
        <v>5.0006668547411888</v>
      </c>
    </row>
    <row r="1020" spans="1:7" x14ac:dyDescent="0.25">
      <c r="A1020" s="2" t="s">
        <v>74</v>
      </c>
      <c r="B1020" s="2">
        <v>1.165</v>
      </c>
      <c r="C1020" s="2">
        <v>0.878</v>
      </c>
      <c r="D1020" s="1">
        <f t="shared" si="69"/>
        <v>1.326879271070615</v>
      </c>
      <c r="E1020" s="1">
        <f t="shared" si="70"/>
        <v>3.2134408775773915</v>
      </c>
      <c r="F1020" s="1">
        <f t="shared" si="68"/>
        <v>0.52815498239430547</v>
      </c>
      <c r="G1020" s="1">
        <f t="shared" si="67"/>
        <v>6.0842763671560478</v>
      </c>
    </row>
    <row r="1021" spans="1:7" x14ac:dyDescent="0.25">
      <c r="A1021" s="2" t="s">
        <v>74</v>
      </c>
      <c r="B1021" s="2">
        <v>1.1919999999999999</v>
      </c>
      <c r="C1021" s="2">
        <v>1.022</v>
      </c>
      <c r="D1021" s="1">
        <f t="shared" si="69"/>
        <v>1.1663405088062622</v>
      </c>
      <c r="E1021" s="1">
        <f t="shared" si="70"/>
        <v>3.827163568826772</v>
      </c>
      <c r="F1021" s="1">
        <f t="shared" si="68"/>
        <v>0.69837922409038122</v>
      </c>
      <c r="G1021" s="1">
        <f t="shared" si="67"/>
        <v>5.4800650374609043</v>
      </c>
    </row>
    <row r="1022" spans="1:7" x14ac:dyDescent="0.25">
      <c r="A1022" s="2" t="s">
        <v>74</v>
      </c>
      <c r="B1022" s="2">
        <v>1.83</v>
      </c>
      <c r="C1022" s="2">
        <v>0.94899999999999995</v>
      </c>
      <c r="D1022" s="1">
        <f t="shared" si="69"/>
        <v>1.9283456269757642</v>
      </c>
      <c r="E1022" s="1">
        <f t="shared" si="70"/>
        <v>5.4559097137097856</v>
      </c>
      <c r="F1022" s="1">
        <f t="shared" si="68"/>
        <v>1.0706624054393612</v>
      </c>
      <c r="G1022" s="1">
        <f t="shared" si="67"/>
        <v>5.0958263650537701</v>
      </c>
    </row>
    <row r="1023" spans="1:7" x14ac:dyDescent="0.25">
      <c r="A1023" s="2" t="s">
        <v>74</v>
      </c>
      <c r="B1023" s="2">
        <v>1.34</v>
      </c>
      <c r="C1023" s="2">
        <v>1.0169999999999999</v>
      </c>
      <c r="D1023" s="1">
        <f t="shared" si="69"/>
        <v>1.3176007866273356</v>
      </c>
      <c r="E1023" s="1">
        <f t="shared" si="70"/>
        <v>4.2812996364590985</v>
      </c>
      <c r="F1023" s="1">
        <f t="shared" si="68"/>
        <v>0.81314100970320546</v>
      </c>
      <c r="G1023" s="1">
        <f t="shared" si="67"/>
        <v>5.2651380085008412</v>
      </c>
    </row>
    <row r="1024" spans="1:7" x14ac:dyDescent="0.25">
      <c r="A1024" s="2" t="s">
        <v>74</v>
      </c>
      <c r="B1024" s="2">
        <v>2.3039999999999998</v>
      </c>
      <c r="C1024" s="2">
        <v>1.0109999999999999</v>
      </c>
      <c r="D1024" s="1">
        <f t="shared" si="69"/>
        <v>2.2789317507418398</v>
      </c>
      <c r="E1024" s="1">
        <f t="shared" si="70"/>
        <v>7.3178499980834619</v>
      </c>
      <c r="F1024" s="1">
        <f t="shared" si="68"/>
        <v>1.5790524377863173</v>
      </c>
      <c r="G1024" s="1">
        <f t="shared" si="67"/>
        <v>4.6343299455858462</v>
      </c>
    </row>
    <row r="1025" spans="1:7" x14ac:dyDescent="0.25">
      <c r="A1025" s="2" t="s">
        <v>74</v>
      </c>
      <c r="B1025" s="2">
        <v>1.6020000000000001</v>
      </c>
      <c r="C1025" s="2">
        <v>0.90400000000000003</v>
      </c>
      <c r="D1025" s="1">
        <f t="shared" si="69"/>
        <v>1.7721238938053099</v>
      </c>
      <c r="E1025" s="1">
        <f t="shared" si="70"/>
        <v>4.5496796136699675</v>
      </c>
      <c r="F1025" s="1">
        <f t="shared" si="68"/>
        <v>0.83481982244571129</v>
      </c>
      <c r="G1025" s="1">
        <f t="shared" si="67"/>
        <v>5.4498940865360623</v>
      </c>
    </row>
    <row r="1026" spans="1:7" x14ac:dyDescent="0.25">
      <c r="A1026" s="2" t="s">
        <v>74</v>
      </c>
      <c r="B1026" s="2">
        <v>1.2769999999999999</v>
      </c>
      <c r="C1026" s="2">
        <v>0.89100000000000001</v>
      </c>
      <c r="D1026" s="1">
        <f t="shared" si="69"/>
        <v>1.4332210998877664</v>
      </c>
      <c r="E1026" s="1">
        <f t="shared" si="70"/>
        <v>3.5745261124030412</v>
      </c>
      <c r="F1026" s="1">
        <f t="shared" si="68"/>
        <v>0.61104242576900702</v>
      </c>
      <c r="G1026" s="1">
        <f t="shared" si="67"/>
        <v>5.8498820403582306</v>
      </c>
    </row>
    <row r="1027" spans="1:7" x14ac:dyDescent="0.25">
      <c r="A1027" s="2" t="s">
        <v>74</v>
      </c>
      <c r="B1027" s="2">
        <v>1.3129999999999999</v>
      </c>
      <c r="C1027" s="2">
        <v>0.99299999999999999</v>
      </c>
      <c r="D1027" s="1">
        <f t="shared" si="69"/>
        <v>1.3222557905337362</v>
      </c>
      <c r="E1027" s="1">
        <f t="shared" si="70"/>
        <v>4.0960367760842544</v>
      </c>
      <c r="F1027" s="1">
        <f t="shared" si="68"/>
        <v>0.76050113429473232</v>
      </c>
      <c r="G1027" s="1">
        <f t="shared" si="67"/>
        <v>5.3859706335386406</v>
      </c>
    </row>
    <row r="1028" spans="1:7" x14ac:dyDescent="0.25">
      <c r="A1028" s="2" t="s">
        <v>74</v>
      </c>
      <c r="B1028" s="2">
        <v>1.288</v>
      </c>
      <c r="C1028" s="2">
        <v>1</v>
      </c>
      <c r="D1028" s="1">
        <f t="shared" si="69"/>
        <v>1.288</v>
      </c>
      <c r="E1028" s="1">
        <f t="shared" si="70"/>
        <v>4.0463713378236541</v>
      </c>
      <c r="F1028" s="1">
        <f t="shared" si="68"/>
        <v>0.74979344665676395</v>
      </c>
      <c r="G1028" s="1">
        <f t="shared" si="67"/>
        <v>5.3966480446927383</v>
      </c>
    </row>
    <row r="1029" spans="1:7" x14ac:dyDescent="0.25">
      <c r="A1029" s="2" t="s">
        <v>74</v>
      </c>
      <c r="B1029" s="2">
        <v>1.6879999999999999</v>
      </c>
      <c r="C1029" s="2">
        <v>0.97399999999999998</v>
      </c>
      <c r="D1029" s="1">
        <f t="shared" si="69"/>
        <v>1.7330595482546201</v>
      </c>
      <c r="E1029" s="1">
        <f t="shared" si="70"/>
        <v>5.1651301808788217</v>
      </c>
      <c r="F1029" s="1">
        <f t="shared" si="68"/>
        <v>1.0158038357207606</v>
      </c>
      <c r="G1029" s="1">
        <f t="shared" si="67"/>
        <v>5.0847712907226015</v>
      </c>
    </row>
    <row r="1030" spans="1:7" x14ac:dyDescent="0.25">
      <c r="A1030" s="2" t="s">
        <v>74</v>
      </c>
      <c r="B1030" s="2">
        <v>1.3029999999999999</v>
      </c>
      <c r="C1030" s="2">
        <f>(1.005+0.532)/2</f>
        <v>0.76849999999999996</v>
      </c>
      <c r="D1030" s="1">
        <f t="shared" si="69"/>
        <v>1.6955107351984384</v>
      </c>
      <c r="E1030" s="1">
        <f t="shared" si="70"/>
        <v>3.1458510824317338</v>
      </c>
      <c r="F1030" s="1">
        <f t="shared" si="68"/>
        <v>0.48557371333996013</v>
      </c>
      <c r="G1030" s="1">
        <f t="shared" ref="G1030:G1093" si="71">E1030/F1030</f>
        <v>6.478627232090834</v>
      </c>
    </row>
    <row r="1031" spans="1:7" x14ac:dyDescent="0.25">
      <c r="A1031" s="2" t="s">
        <v>74</v>
      </c>
      <c r="B1031" s="2">
        <v>1.24</v>
      </c>
      <c r="C1031" s="2">
        <v>0.98899999999999999</v>
      </c>
      <c r="D1031" s="1">
        <f t="shared" si="69"/>
        <v>1.2537917087967645</v>
      </c>
      <c r="E1031" s="1">
        <f t="shared" si="70"/>
        <v>3.8527235666563788</v>
      </c>
      <c r="F1031" s="1">
        <f t="shared" ref="F1031:F1094" si="72">(((4/3)*PI()*(C1031/2)^3)+(PI()*((C1031/2)^2)*(B1031-C1031)))</f>
        <v>0.69933120913122615</v>
      </c>
      <c r="G1031" s="1">
        <f t="shared" si="71"/>
        <v>5.5091543411062522</v>
      </c>
    </row>
    <row r="1032" spans="1:7" x14ac:dyDescent="0.25">
      <c r="A1032" s="2" t="s">
        <v>74</v>
      </c>
      <c r="B1032" s="2">
        <v>1.829</v>
      </c>
      <c r="C1032" s="2">
        <v>1.0009999999999999</v>
      </c>
      <c r="D1032" s="1">
        <f t="shared" si="69"/>
        <v>1.8271728271728274</v>
      </c>
      <c r="E1032" s="1">
        <f t="shared" si="70"/>
        <v>5.751718936379147</v>
      </c>
      <c r="F1032" s="1">
        <f t="shared" si="72"/>
        <v>1.1767820922063716</v>
      </c>
      <c r="G1032" s="1">
        <f t="shared" si="71"/>
        <v>4.8876669474083663</v>
      </c>
    </row>
    <row r="1033" spans="1:7" x14ac:dyDescent="0.25">
      <c r="A1033" s="2" t="s">
        <v>74</v>
      </c>
      <c r="B1033" s="2">
        <v>2.085</v>
      </c>
      <c r="C1033" s="2">
        <v>0.96399999999999997</v>
      </c>
      <c r="D1033" s="1">
        <f t="shared" si="69"/>
        <v>2.162863070539419</v>
      </c>
      <c r="E1033" s="1">
        <f t="shared" si="70"/>
        <v>6.3144127381562676</v>
      </c>
      <c r="F1033" s="1">
        <f t="shared" si="72"/>
        <v>1.2872427544712932</v>
      </c>
      <c r="G1033" s="1">
        <f t="shared" si="71"/>
        <v>4.9053783493617518</v>
      </c>
    </row>
    <row r="1034" spans="1:7" x14ac:dyDescent="0.25">
      <c r="A1034" s="2" t="s">
        <v>74</v>
      </c>
      <c r="B1034" s="2">
        <v>2.0779999999999998</v>
      </c>
      <c r="C1034" s="2">
        <v>0.88800000000000001</v>
      </c>
      <c r="D1034" s="1">
        <f t="shared" si="69"/>
        <v>2.3400900900900901</v>
      </c>
      <c r="E1034" s="1">
        <f t="shared" si="70"/>
        <v>5.7970678263337163</v>
      </c>
      <c r="F1034" s="1">
        <f t="shared" si="72"/>
        <v>1.1036300386760938</v>
      </c>
      <c r="G1034" s="1">
        <f t="shared" si="71"/>
        <v>5.2527274749496984</v>
      </c>
    </row>
    <row r="1035" spans="1:7" x14ac:dyDescent="0.25">
      <c r="A1035" s="2" t="s">
        <v>74</v>
      </c>
      <c r="B1035" s="2">
        <v>1.228</v>
      </c>
      <c r="C1035" s="2">
        <v>1.022</v>
      </c>
      <c r="D1035" s="1">
        <f t="shared" si="69"/>
        <v>1.2015655577299413</v>
      </c>
      <c r="E1035" s="1">
        <f t="shared" si="70"/>
        <v>3.9427490457376475</v>
      </c>
      <c r="F1035" s="1">
        <f t="shared" si="72"/>
        <v>0.72791131344110993</v>
      </c>
      <c r="G1035" s="1">
        <f t="shared" si="71"/>
        <v>5.4165239266563852</v>
      </c>
    </row>
    <row r="1036" spans="1:7" x14ac:dyDescent="0.25">
      <c r="A1036" s="2" t="s">
        <v>74</v>
      </c>
      <c r="B1036" s="2">
        <v>2.0129999999999999</v>
      </c>
      <c r="C1036" s="2">
        <v>1.1299999999999999</v>
      </c>
      <c r="D1036" s="1">
        <f t="shared" si="69"/>
        <v>1.7814159292035399</v>
      </c>
      <c r="E1036" s="1">
        <f t="shared" si="70"/>
        <v>7.1461493931941646</v>
      </c>
      <c r="F1036" s="1">
        <f t="shared" si="72"/>
        <v>1.6410376523201222</v>
      </c>
      <c r="G1036" s="1">
        <f t="shared" si="71"/>
        <v>4.3546529131070439</v>
      </c>
    </row>
    <row r="1037" spans="1:7" x14ac:dyDescent="0.25">
      <c r="A1037" s="2" t="s">
        <v>74</v>
      </c>
      <c r="B1037" s="2">
        <v>2.1349999999999998</v>
      </c>
      <c r="C1037" s="2">
        <v>1.006</v>
      </c>
      <c r="D1037" s="1">
        <f t="shared" si="69"/>
        <v>2.1222664015904571</v>
      </c>
      <c r="E1037" s="1">
        <f t="shared" si="70"/>
        <v>6.7475441173066928</v>
      </c>
      <c r="F1037" s="1">
        <f t="shared" si="72"/>
        <v>1.430467237840549</v>
      </c>
      <c r="G1037" s="1">
        <f t="shared" si="71"/>
        <v>4.7170210815124074</v>
      </c>
    </row>
    <row r="1038" spans="1:7" x14ac:dyDescent="0.25">
      <c r="A1038" s="2" t="s">
        <v>74</v>
      </c>
      <c r="B1038" s="2">
        <v>2.3109999999999999</v>
      </c>
      <c r="C1038" s="2">
        <v>0.999</v>
      </c>
      <c r="D1038" s="1">
        <f t="shared" si="69"/>
        <v>2.3133133133133135</v>
      </c>
      <c r="E1038" s="1">
        <f t="shared" si="70"/>
        <v>7.2529604018235663</v>
      </c>
      <c r="F1038" s="1">
        <f t="shared" si="72"/>
        <v>1.5504120855833194</v>
      </c>
      <c r="G1038" s="1">
        <f t="shared" si="71"/>
        <v>4.6780855678732332</v>
      </c>
    </row>
    <row r="1039" spans="1:7" x14ac:dyDescent="0.25">
      <c r="A1039" s="2" t="s">
        <v>74</v>
      </c>
      <c r="B1039" s="2">
        <v>1.1359999999999999</v>
      </c>
      <c r="C1039" s="2">
        <f>(0.914+0.526)/2</f>
        <v>0.72</v>
      </c>
      <c r="D1039" s="1">
        <f t="shared" si="69"/>
        <v>1.5777777777777777</v>
      </c>
      <c r="E1039" s="1">
        <f t="shared" si="70"/>
        <v>2.5695714632241633</v>
      </c>
      <c r="F1039" s="1">
        <f t="shared" si="72"/>
        <v>0.36480676548309243</v>
      </c>
      <c r="G1039" s="1">
        <f t="shared" si="71"/>
        <v>7.0436507936507944</v>
      </c>
    </row>
    <row r="1040" spans="1:7" x14ac:dyDescent="0.25">
      <c r="A1040" s="2" t="s">
        <v>74</v>
      </c>
      <c r="B1040" s="2">
        <v>1.0720000000000001</v>
      </c>
      <c r="C1040" s="2">
        <f>(1.005+0.503)/2</f>
        <v>0.754</v>
      </c>
      <c r="D1040" s="1">
        <f t="shared" si="69"/>
        <v>1.4217506631299734</v>
      </c>
      <c r="E1040" s="1">
        <f t="shared" si="70"/>
        <v>2.5393116427847868</v>
      </c>
      <c r="F1040" s="1">
        <f t="shared" si="72"/>
        <v>0.3664370405364003</v>
      </c>
      <c r="G1040" s="1">
        <f t="shared" si="71"/>
        <v>6.9297351574166051</v>
      </c>
    </row>
    <row r="1041" spans="1:7" x14ac:dyDescent="0.25">
      <c r="A1041" s="2" t="s">
        <v>74</v>
      </c>
      <c r="B1041" s="2">
        <v>1.772</v>
      </c>
      <c r="C1041" s="2">
        <v>1.08</v>
      </c>
      <c r="D1041" s="1">
        <f t="shared" si="69"/>
        <v>1.6407407407407406</v>
      </c>
      <c r="E1041" s="1">
        <f t="shared" si="70"/>
        <v>6.0122543567340028</v>
      </c>
      <c r="F1041" s="1">
        <f t="shared" si="72"/>
        <v>1.2935168459149384</v>
      </c>
      <c r="G1041" s="1">
        <f t="shared" si="71"/>
        <v>4.6479907669709375</v>
      </c>
    </row>
    <row r="1042" spans="1:7" x14ac:dyDescent="0.25">
      <c r="A1042" s="2" t="s">
        <v>74</v>
      </c>
      <c r="B1042" s="2">
        <v>2.0920000000000001</v>
      </c>
      <c r="C1042" s="2">
        <v>0.874</v>
      </c>
      <c r="D1042" s="1">
        <f t="shared" si="69"/>
        <v>2.3935926773455378</v>
      </c>
      <c r="E1042" s="1">
        <f t="shared" si="70"/>
        <v>5.7441131405648065</v>
      </c>
      <c r="F1042" s="1">
        <f t="shared" si="72"/>
        <v>1.0803042179724094</v>
      </c>
      <c r="G1042" s="1">
        <f t="shared" si="71"/>
        <v>5.3171255327927538</v>
      </c>
    </row>
    <row r="1043" spans="1:7" x14ac:dyDescent="0.25">
      <c r="A1043" s="2" t="s">
        <v>74</v>
      </c>
      <c r="B1043" s="2">
        <v>1.84</v>
      </c>
      <c r="C1043" s="2">
        <f>(0.918+0.523)/2</f>
        <v>0.72050000000000003</v>
      </c>
      <c r="D1043" s="1">
        <f t="shared" si="69"/>
        <v>2.5537820957668287</v>
      </c>
      <c r="E1043" s="1">
        <f t="shared" si="70"/>
        <v>4.1648722127170608</v>
      </c>
      <c r="F1043" s="1">
        <f t="shared" si="72"/>
        <v>0.65227779281005671</v>
      </c>
      <c r="G1043" s="1">
        <f t="shared" si="71"/>
        <v>6.3851203561208338</v>
      </c>
    </row>
    <row r="1044" spans="1:7" x14ac:dyDescent="0.25">
      <c r="A1044" s="2" t="s">
        <v>74</v>
      </c>
      <c r="B1044" s="2">
        <v>1.4159999999999999</v>
      </c>
      <c r="C1044" s="2">
        <v>1.087</v>
      </c>
      <c r="D1044" s="1">
        <f t="shared" si="69"/>
        <v>1.3026678932842686</v>
      </c>
      <c r="E1044" s="1">
        <f t="shared" si="70"/>
        <v>4.8355142796641806</v>
      </c>
      <c r="F1044" s="1">
        <f t="shared" si="72"/>
        <v>0.97780490310299428</v>
      </c>
      <c r="G1044" s="1">
        <f t="shared" si="71"/>
        <v>4.9452751405919733</v>
      </c>
    </row>
    <row r="1045" spans="1:7" x14ac:dyDescent="0.25">
      <c r="A1045" s="2" t="s">
        <v>74</v>
      </c>
      <c r="B1045" s="2">
        <v>1.1000000000000001</v>
      </c>
      <c r="C1045" s="2">
        <v>0.84599999999999997</v>
      </c>
      <c r="D1045" s="1">
        <f t="shared" si="69"/>
        <v>1.3002364066193854</v>
      </c>
      <c r="E1045" s="1">
        <f t="shared" si="70"/>
        <v>2.9235661234306614</v>
      </c>
      <c r="F1045" s="1">
        <f t="shared" si="72"/>
        <v>0.45981582210578953</v>
      </c>
      <c r="G1045" s="1">
        <f t="shared" si="71"/>
        <v>6.3581242377476048</v>
      </c>
    </row>
    <row r="1046" spans="1:7" x14ac:dyDescent="0.25">
      <c r="A1046" s="2" t="s">
        <v>74</v>
      </c>
      <c r="B1046" s="2">
        <v>1.325</v>
      </c>
      <c r="C1046" s="2">
        <v>1.036</v>
      </c>
      <c r="D1046" s="1">
        <f t="shared" si="69"/>
        <v>1.2789575289575288</v>
      </c>
      <c r="E1046" s="1">
        <f t="shared" si="70"/>
        <v>4.3124642355827092</v>
      </c>
      <c r="F1046" s="1">
        <f t="shared" si="72"/>
        <v>0.82582442480246376</v>
      </c>
      <c r="G1046" s="1">
        <f t="shared" si="71"/>
        <v>5.2220110062913747</v>
      </c>
    </row>
    <row r="1047" spans="1:7" x14ac:dyDescent="0.25">
      <c r="A1047" s="2" t="s">
        <v>74</v>
      </c>
      <c r="B1047" s="2">
        <v>3.5190000000000001</v>
      </c>
      <c r="C1047" s="2">
        <v>1.073</v>
      </c>
      <c r="D1047" s="1">
        <f t="shared" si="69"/>
        <v>3.2795899347623489</v>
      </c>
      <c r="E1047" s="1">
        <f t="shared" si="70"/>
        <v>11.862298859985204</v>
      </c>
      <c r="F1047" s="1">
        <f t="shared" si="72"/>
        <v>2.8586409842386789</v>
      </c>
      <c r="G1047" s="1">
        <f t="shared" si="71"/>
        <v>4.1496287660426177</v>
      </c>
    </row>
    <row r="1048" spans="1:7" x14ac:dyDescent="0.25">
      <c r="A1048" s="2" t="s">
        <v>74</v>
      </c>
      <c r="B1048" s="2">
        <v>1.0029999999999999</v>
      </c>
      <c r="C1048" s="2">
        <v>0.91600000000000004</v>
      </c>
      <c r="D1048" s="1">
        <f t="shared" si="69"/>
        <v>1.0949781659388644</v>
      </c>
      <c r="E1048" s="1">
        <f t="shared" si="70"/>
        <v>2.8863319673003147</v>
      </c>
      <c r="F1048" s="1">
        <f t="shared" si="72"/>
        <v>0.45975747854142207</v>
      </c>
      <c r="G1048" s="1">
        <f t="shared" si="71"/>
        <v>6.2779445729891901</v>
      </c>
    </row>
    <row r="1049" spans="1:7" x14ac:dyDescent="0.25">
      <c r="A1049" s="2" t="s">
        <v>74</v>
      </c>
      <c r="B1049" s="2">
        <v>1.333</v>
      </c>
      <c r="C1049" s="2">
        <v>0.91600000000000004</v>
      </c>
      <c r="D1049" s="1">
        <f t="shared" si="69"/>
        <v>1.455240174672489</v>
      </c>
      <c r="E1049" s="1">
        <f t="shared" si="70"/>
        <v>3.8359725946274379</v>
      </c>
      <c r="F1049" s="1">
        <f t="shared" si="72"/>
        <v>0.67722518219933314</v>
      </c>
      <c r="G1049" s="1">
        <f t="shared" si="71"/>
        <v>5.664249787891622</v>
      </c>
    </row>
    <row r="1050" spans="1:7" x14ac:dyDescent="0.25">
      <c r="A1050" s="2" t="s">
        <v>74</v>
      </c>
      <c r="B1050" s="2">
        <v>1.363</v>
      </c>
      <c r="C1050" s="2">
        <v>1.01</v>
      </c>
      <c r="D1050" s="1">
        <f t="shared" si="69"/>
        <v>1.3495049504950496</v>
      </c>
      <c r="E1050" s="1">
        <f t="shared" si="70"/>
        <v>4.3248106947113172</v>
      </c>
      <c r="F1050" s="1">
        <f t="shared" si="72"/>
        <v>0.82228252936575585</v>
      </c>
      <c r="G1050" s="1">
        <f t="shared" si="71"/>
        <v>5.259519131516921</v>
      </c>
    </row>
    <row r="1051" spans="1:7" x14ac:dyDescent="0.25">
      <c r="A1051" s="2" t="s">
        <v>74</v>
      </c>
      <c r="B1051" s="2">
        <v>1.9990000000000001</v>
      </c>
      <c r="C1051" s="2">
        <v>0.96499999999999997</v>
      </c>
      <c r="D1051" s="1">
        <f t="shared" si="69"/>
        <v>2.0715025906735751</v>
      </c>
      <c r="E1051" s="1">
        <f t="shared" si="70"/>
        <v>6.0602421845175876</v>
      </c>
      <c r="F1051" s="1">
        <f t="shared" si="72"/>
        <v>1.2267720868332193</v>
      </c>
      <c r="G1051" s="1">
        <f t="shared" si="71"/>
        <v>4.9399902798256958</v>
      </c>
    </row>
    <row r="1052" spans="1:7" x14ac:dyDescent="0.25">
      <c r="A1052" s="2" t="s">
        <v>74</v>
      </c>
      <c r="B1052" s="2">
        <v>1.268</v>
      </c>
      <c r="C1052" s="2">
        <v>0.89600000000000002</v>
      </c>
      <c r="D1052" s="1">
        <f t="shared" si="69"/>
        <v>1.4151785714285714</v>
      </c>
      <c r="E1052" s="1">
        <f t="shared" si="70"/>
        <v>3.5692513783376647</v>
      </c>
      <c r="F1052" s="1">
        <f t="shared" si="72"/>
        <v>0.61119395211307259</v>
      </c>
      <c r="G1052" s="1">
        <f t="shared" si="71"/>
        <v>5.839801532717626</v>
      </c>
    </row>
    <row r="1053" spans="1:7" x14ac:dyDescent="0.25">
      <c r="A1053" s="2" t="s">
        <v>74</v>
      </c>
      <c r="B1053" s="2">
        <v>1.2929999999999999</v>
      </c>
      <c r="C1053" s="2">
        <v>0.98499999999999999</v>
      </c>
      <c r="D1053" s="1">
        <f t="shared" si="69"/>
        <v>1.3126903553299492</v>
      </c>
      <c r="E1053" s="1">
        <f t="shared" si="70"/>
        <v>4.0011481115752279</v>
      </c>
      <c r="F1053" s="1">
        <f t="shared" si="72"/>
        <v>0.73508847611338168</v>
      </c>
      <c r="G1053" s="1">
        <f t="shared" si="71"/>
        <v>5.4430837124946061</v>
      </c>
    </row>
    <row r="1054" spans="1:7" x14ac:dyDescent="0.25">
      <c r="A1054" s="2" t="s">
        <v>74</v>
      </c>
      <c r="B1054" s="2">
        <v>1.359</v>
      </c>
      <c r="C1054" s="2">
        <v>0.98499999999999999</v>
      </c>
      <c r="D1054" s="1">
        <f t="shared" si="69"/>
        <v>1.3796954314720813</v>
      </c>
      <c r="E1054" s="1">
        <f t="shared" si="70"/>
        <v>4.2053830499851008</v>
      </c>
      <c r="F1054" s="1">
        <f t="shared" si="72"/>
        <v>0.78538132969681285</v>
      </c>
      <c r="G1054" s="1">
        <f t="shared" si="71"/>
        <v>5.3545747663858254</v>
      </c>
    </row>
    <row r="1055" spans="1:7" x14ac:dyDescent="0.25">
      <c r="A1055" s="2" t="s">
        <v>74</v>
      </c>
      <c r="B1055" s="2">
        <v>1.8580000000000001</v>
      </c>
      <c r="C1055" s="2">
        <v>0.997</v>
      </c>
      <c r="D1055" s="1">
        <f t="shared" si="69"/>
        <v>1.8635907723169509</v>
      </c>
      <c r="E1055" s="1">
        <f t="shared" si="70"/>
        <v>5.8195679129187265</v>
      </c>
      <c r="F1055" s="1">
        <f t="shared" si="72"/>
        <v>1.1910770474711483</v>
      </c>
      <c r="G1055" s="1">
        <f t="shared" si="71"/>
        <v>4.8859710001755321</v>
      </c>
    </row>
    <row r="1056" spans="1:7" x14ac:dyDescent="0.25">
      <c r="A1056" s="2" t="s">
        <v>74</v>
      </c>
      <c r="B1056" s="2">
        <v>1.0649999999999999</v>
      </c>
      <c r="C1056" s="2">
        <v>0.83699999999999997</v>
      </c>
      <c r="D1056" s="1">
        <f t="shared" si="69"/>
        <v>1.2724014336917562</v>
      </c>
      <c r="E1056" s="1">
        <f t="shared" si="70"/>
        <v>2.8004313993732093</v>
      </c>
      <c r="F1056" s="1">
        <f t="shared" si="72"/>
        <v>0.4324773262634849</v>
      </c>
      <c r="G1056" s="1">
        <f t="shared" si="71"/>
        <v>6.4753253622990146</v>
      </c>
    </row>
    <row r="1057" spans="1:7" x14ac:dyDescent="0.25">
      <c r="A1057" s="2" t="s">
        <v>74</v>
      </c>
      <c r="B1057" s="2">
        <v>1.091</v>
      </c>
      <c r="C1057" s="2">
        <v>0.90700000000000003</v>
      </c>
      <c r="D1057" s="1">
        <f t="shared" si="69"/>
        <v>1.2028665931642777</v>
      </c>
      <c r="E1057" s="1">
        <f t="shared" si="70"/>
        <v>3.1087221696552834</v>
      </c>
      <c r="F1057" s="1">
        <f t="shared" si="72"/>
        <v>0.50956306482109615</v>
      </c>
      <c r="G1057" s="1">
        <f t="shared" si="71"/>
        <v>6.1007604048906741</v>
      </c>
    </row>
    <row r="1058" spans="1:7" x14ac:dyDescent="0.25">
      <c r="A1058" s="2" t="s">
        <v>74</v>
      </c>
      <c r="B1058" s="2">
        <v>2.6539999999999999</v>
      </c>
      <c r="C1058" s="2">
        <v>0.83699999999999997</v>
      </c>
      <c r="D1058" s="1">
        <f t="shared" si="69"/>
        <v>3.1708482676224614</v>
      </c>
      <c r="E1058" s="1">
        <f t="shared" si="70"/>
        <v>6.978727637499059</v>
      </c>
      <c r="F1058" s="1">
        <f t="shared" si="72"/>
        <v>1.3067858140913189</v>
      </c>
      <c r="G1058" s="1">
        <f t="shared" si="71"/>
        <v>5.340376029679935</v>
      </c>
    </row>
    <row r="1059" spans="1:7" x14ac:dyDescent="0.25">
      <c r="A1059" s="2" t="s">
        <v>74</v>
      </c>
      <c r="B1059" s="2">
        <v>1.4770000000000001</v>
      </c>
      <c r="C1059" s="2">
        <v>0.94</v>
      </c>
      <c r="D1059" s="1">
        <f t="shared" si="69"/>
        <v>1.571276595744681</v>
      </c>
      <c r="E1059" s="1">
        <f t="shared" si="70"/>
        <v>4.3617244083909972</v>
      </c>
      <c r="F1059" s="1">
        <f t="shared" si="72"/>
        <v>0.80755885325611554</v>
      </c>
      <c r="G1059" s="1">
        <f t="shared" si="71"/>
        <v>5.4011226436368291</v>
      </c>
    </row>
    <row r="1060" spans="1:7" x14ac:dyDescent="0.25">
      <c r="A1060" s="2" t="s">
        <v>74</v>
      </c>
      <c r="B1060" s="2">
        <v>1.331</v>
      </c>
      <c r="C1060" s="2">
        <f>(1.051+0.674)/2</f>
        <v>0.86250000000000004</v>
      </c>
      <c r="D1060" s="1">
        <f t="shared" si="69"/>
        <v>1.5431884057971013</v>
      </c>
      <c r="E1060" s="1">
        <f t="shared" si="70"/>
        <v>3.6065090964129127</v>
      </c>
      <c r="F1060" s="1">
        <f t="shared" si="72"/>
        <v>0.60967802569819296</v>
      </c>
      <c r="G1060" s="1">
        <f t="shared" si="71"/>
        <v>5.9154323173822769</v>
      </c>
    </row>
    <row r="1061" spans="1:7" x14ac:dyDescent="0.25">
      <c r="A1061" s="2" t="s">
        <v>74</v>
      </c>
      <c r="B1061" s="2">
        <v>1.79</v>
      </c>
      <c r="C1061" s="2">
        <v>0.82699999999999996</v>
      </c>
      <c r="D1061" s="1">
        <f t="shared" si="69"/>
        <v>2.1644498186215237</v>
      </c>
      <c r="E1061" s="1">
        <f t="shared" si="70"/>
        <v>4.6505938528885782</v>
      </c>
      <c r="F1061" s="1">
        <f t="shared" si="72"/>
        <v>0.81343411506179764</v>
      </c>
      <c r="G1061" s="1">
        <f t="shared" si="71"/>
        <v>5.7172348279679257</v>
      </c>
    </row>
    <row r="1062" spans="1:7" x14ac:dyDescent="0.25">
      <c r="A1062" s="2" t="s">
        <v>74</v>
      </c>
      <c r="B1062" s="2">
        <v>1.2929999999999999</v>
      </c>
      <c r="C1062" s="2">
        <v>0.873</v>
      </c>
      <c r="D1062" s="1">
        <f t="shared" si="69"/>
        <v>1.4810996563573882</v>
      </c>
      <c r="E1062" s="1">
        <f t="shared" si="70"/>
        <v>3.5461952298529686</v>
      </c>
      <c r="F1062" s="1">
        <f t="shared" si="72"/>
        <v>0.59977186630567769</v>
      </c>
      <c r="G1062" s="1">
        <f t="shared" si="71"/>
        <v>5.9125734784726074</v>
      </c>
    </row>
    <row r="1063" spans="1:7" x14ac:dyDescent="0.25">
      <c r="A1063" s="2" t="s">
        <v>74</v>
      </c>
      <c r="B1063" s="2">
        <v>1.645</v>
      </c>
      <c r="C1063" s="2">
        <v>0.85799999999999998</v>
      </c>
      <c r="D1063" s="1">
        <f t="shared" si="69"/>
        <v>1.9172494172494172</v>
      </c>
      <c r="E1063" s="1">
        <f t="shared" si="70"/>
        <v>4.4340752872031697</v>
      </c>
      <c r="F1063" s="1">
        <f t="shared" si="72"/>
        <v>0.78574913898711451</v>
      </c>
      <c r="G1063" s="1">
        <f t="shared" si="71"/>
        <v>5.6431182258996841</v>
      </c>
    </row>
    <row r="1064" spans="1:7" x14ac:dyDescent="0.25">
      <c r="A1064" s="2" t="s">
        <v>74</v>
      </c>
      <c r="B1064" s="2">
        <v>1.113</v>
      </c>
      <c r="C1064" s="2">
        <v>0.97799999999999998</v>
      </c>
      <c r="D1064" s="1">
        <f t="shared" si="69"/>
        <v>1.138036809815951</v>
      </c>
      <c r="E1064" s="1">
        <f t="shared" si="70"/>
        <v>3.4196675857296399</v>
      </c>
      <c r="F1064" s="1">
        <f t="shared" si="72"/>
        <v>0.59121075143528834</v>
      </c>
      <c r="G1064" s="1">
        <f t="shared" si="71"/>
        <v>5.7841769240963199</v>
      </c>
    </row>
    <row r="1065" spans="1:7" x14ac:dyDescent="0.25">
      <c r="A1065" s="2" t="s">
        <v>74</v>
      </c>
      <c r="B1065" s="2">
        <v>1.095</v>
      </c>
      <c r="C1065" s="2">
        <v>0.85499999999999998</v>
      </c>
      <c r="D1065" s="1">
        <f t="shared" si="69"/>
        <v>1.2807017543859649</v>
      </c>
      <c r="E1065" s="1">
        <f t="shared" si="70"/>
        <v>2.941237582107104</v>
      </c>
      <c r="F1065" s="1">
        <f t="shared" si="72"/>
        <v>0.46505801084207182</v>
      </c>
      <c r="G1065" s="1">
        <f t="shared" si="71"/>
        <v>6.3244531080788402</v>
      </c>
    </row>
    <row r="1066" spans="1:7" x14ac:dyDescent="0.25">
      <c r="A1066" s="2" t="s">
        <v>74</v>
      </c>
      <c r="B1066" s="2">
        <v>1.206</v>
      </c>
      <c r="C1066" s="2">
        <v>0.98799999999999999</v>
      </c>
      <c r="D1066" s="1">
        <f t="shared" si="69"/>
        <v>1.2206477732793521</v>
      </c>
      <c r="E1066" s="1">
        <f t="shared" si="70"/>
        <v>3.7432956113465394</v>
      </c>
      <c r="F1066" s="1">
        <f t="shared" si="72"/>
        <v>0.67210676121802793</v>
      </c>
      <c r="G1066" s="1">
        <f t="shared" si="71"/>
        <v>5.5694955434799347</v>
      </c>
    </row>
    <row r="1067" spans="1:7" x14ac:dyDescent="0.25">
      <c r="A1067" s="2" t="s">
        <v>74</v>
      </c>
      <c r="B1067" s="2">
        <v>1.19</v>
      </c>
      <c r="C1067" s="2">
        <v>0.93500000000000005</v>
      </c>
      <c r="D1067" s="1">
        <f t="shared" si="69"/>
        <v>1.2727272727272727</v>
      </c>
      <c r="E1067" s="1">
        <f t="shared" si="70"/>
        <v>3.4954930660166834</v>
      </c>
      <c r="F1067" s="1">
        <f t="shared" si="72"/>
        <v>0.6030765864196046</v>
      </c>
      <c r="G1067" s="1">
        <f t="shared" si="71"/>
        <v>5.7961014317750559</v>
      </c>
    </row>
    <row r="1068" spans="1:7" x14ac:dyDescent="0.25">
      <c r="A1068" s="2" t="s">
        <v>74</v>
      </c>
      <c r="B1068" s="2">
        <v>1.107</v>
      </c>
      <c r="C1068" s="2">
        <v>0.97599999999999998</v>
      </c>
      <c r="D1068" s="1">
        <f t="shared" si="69"/>
        <v>1.1342213114754098</v>
      </c>
      <c r="E1068" s="1">
        <f t="shared" si="70"/>
        <v>3.3942772339033271</v>
      </c>
      <c r="F1068" s="1">
        <f t="shared" si="72"/>
        <v>0.58480504296742108</v>
      </c>
      <c r="G1068" s="1">
        <f t="shared" si="71"/>
        <v>5.8041175853752325</v>
      </c>
    </row>
    <row r="1069" spans="1:7" x14ac:dyDescent="0.25">
      <c r="A1069" s="2" t="s">
        <v>74</v>
      </c>
      <c r="B1069" s="2">
        <v>1.228</v>
      </c>
      <c r="C1069" s="2">
        <v>1.0149999999999999</v>
      </c>
      <c r="D1069" s="1">
        <f t="shared" si="69"/>
        <v>1.2098522167487686</v>
      </c>
      <c r="E1069" s="1">
        <f t="shared" si="70"/>
        <v>3.9157439152873894</v>
      </c>
      <c r="F1069" s="1">
        <f t="shared" si="72"/>
        <v>0.7198620600943656</v>
      </c>
      <c r="G1069" s="1">
        <f t="shared" si="71"/>
        <v>5.4395753469408854</v>
      </c>
    </row>
    <row r="1070" spans="1:7" x14ac:dyDescent="0.25">
      <c r="A1070" s="2" t="s">
        <v>74</v>
      </c>
      <c r="B1070" s="2">
        <v>1.4830000000000001</v>
      </c>
      <c r="C1070" s="2">
        <v>0.91</v>
      </c>
      <c r="D1070" s="1">
        <f t="shared" si="69"/>
        <v>1.6296703296703297</v>
      </c>
      <c r="E1070" s="1">
        <f t="shared" si="70"/>
        <v>4.2396735337990341</v>
      </c>
      <c r="F1070" s="1">
        <f t="shared" si="72"/>
        <v>0.76724130247608746</v>
      </c>
      <c r="G1070" s="1">
        <f t="shared" si="71"/>
        <v>5.5258671817021625</v>
      </c>
    </row>
    <row r="1071" spans="1:7" x14ac:dyDescent="0.25">
      <c r="A1071" s="2" t="s">
        <v>74</v>
      </c>
      <c r="B1071" s="2">
        <v>1.5049999999999999</v>
      </c>
      <c r="C1071" s="2">
        <v>0.97899999999999998</v>
      </c>
      <c r="D1071" s="1">
        <f t="shared" si="69"/>
        <v>1.5372829417773237</v>
      </c>
      <c r="E1071" s="1">
        <f t="shared" si="70"/>
        <v>4.6288069078359335</v>
      </c>
      <c r="F1071" s="1">
        <f t="shared" si="72"/>
        <v>0.88725052825911366</v>
      </c>
      <c r="G1071" s="1">
        <f t="shared" si="71"/>
        <v>5.2170235580678419</v>
      </c>
    </row>
    <row r="1072" spans="1:7" x14ac:dyDescent="0.25">
      <c r="A1072" s="2" t="s">
        <v>74</v>
      </c>
      <c r="B1072" s="2">
        <v>1.2210000000000001</v>
      </c>
      <c r="C1072" s="2">
        <v>0.98299999999999998</v>
      </c>
      <c r="D1072" s="1">
        <f t="shared" si="69"/>
        <v>1.2421159715157681</v>
      </c>
      <c r="E1072" s="1">
        <f t="shared" si="70"/>
        <v>3.7706745913225741</v>
      </c>
      <c r="F1072" s="1">
        <f t="shared" si="72"/>
        <v>0.67796996794730013</v>
      </c>
      <c r="G1072" s="1">
        <f t="shared" si="71"/>
        <v>5.561713305294484</v>
      </c>
    </row>
    <row r="1073" spans="1:7" x14ac:dyDescent="0.25">
      <c r="A1073" s="2" t="s">
        <v>74</v>
      </c>
      <c r="B1073" s="2">
        <v>2.1779999999999999</v>
      </c>
      <c r="C1073" s="2">
        <v>1.04</v>
      </c>
      <c r="D1073" s="1">
        <f t="shared" si="69"/>
        <v>2.0942307692307689</v>
      </c>
      <c r="E1073" s="1">
        <f t="shared" si="70"/>
        <v>7.1160843514993122</v>
      </c>
      <c r="F1073" s="1">
        <f t="shared" si="72"/>
        <v>1.5556932248325188</v>
      </c>
      <c r="G1073" s="1">
        <f t="shared" si="71"/>
        <v>4.5742208283162045</v>
      </c>
    </row>
    <row r="1074" spans="1:7" x14ac:dyDescent="0.25">
      <c r="A1074" s="2" t="s">
        <v>74</v>
      </c>
      <c r="B1074" s="2">
        <v>2.2120000000000002</v>
      </c>
      <c r="C1074" s="2">
        <v>1</v>
      </c>
      <c r="D1074" s="1">
        <f t="shared" si="69"/>
        <v>2.2120000000000002</v>
      </c>
      <c r="E1074" s="1">
        <f t="shared" si="70"/>
        <v>6.9492029497406236</v>
      </c>
      <c r="F1074" s="1">
        <f t="shared" si="72"/>
        <v>1.4755013496360063</v>
      </c>
      <c r="G1074" s="1">
        <f t="shared" si="71"/>
        <v>4.7097232079489002</v>
      </c>
    </row>
    <row r="1075" spans="1:7" x14ac:dyDescent="0.25">
      <c r="A1075" s="2" t="s">
        <v>74</v>
      </c>
      <c r="B1075" s="2">
        <v>1.522</v>
      </c>
      <c r="C1075" s="2">
        <f>(0.815+0.929)/2</f>
        <v>0.872</v>
      </c>
      <c r="D1075" s="1">
        <f t="shared" si="69"/>
        <v>1.7454128440366974</v>
      </c>
      <c r="E1075" s="1">
        <f t="shared" si="70"/>
        <v>4.1694715043619155</v>
      </c>
      <c r="F1075" s="1">
        <f t="shared" si="72"/>
        <v>0.73535743466723957</v>
      </c>
      <c r="G1075" s="1">
        <f t="shared" si="71"/>
        <v>5.669992996329281</v>
      </c>
    </row>
    <row r="1076" spans="1:7" x14ac:dyDescent="0.25">
      <c r="A1076" s="2" t="s">
        <v>74</v>
      </c>
      <c r="B1076" s="2">
        <v>1.208</v>
      </c>
      <c r="C1076" s="2">
        <f>(0.605+0.749)/2</f>
        <v>0.67700000000000005</v>
      </c>
      <c r="D1076" s="1">
        <f t="shared" si="69"/>
        <v>1.7843426883308713</v>
      </c>
      <c r="E1076" s="1">
        <f t="shared" si="70"/>
        <v>2.5692447375881899</v>
      </c>
      <c r="F1076" s="1">
        <f t="shared" si="72"/>
        <v>0.35361127149642746</v>
      </c>
      <c r="G1076" s="1">
        <f t="shared" si="71"/>
        <v>7.2657320189923498</v>
      </c>
    </row>
    <row r="1077" spans="1:7" x14ac:dyDescent="0.25">
      <c r="A1077" s="2" t="s">
        <v>74</v>
      </c>
      <c r="B1077" s="2">
        <v>1.633</v>
      </c>
      <c r="C1077" s="2">
        <v>1.0409999999999999</v>
      </c>
      <c r="D1077" s="1">
        <f t="shared" si="69"/>
        <v>1.5686839577329492</v>
      </c>
      <c r="E1077" s="1">
        <f t="shared" si="70"/>
        <v>5.3405598562479293</v>
      </c>
      <c r="F1077" s="1">
        <f t="shared" si="72"/>
        <v>1.0945416923018012</v>
      </c>
      <c r="G1077" s="1">
        <f t="shared" si="71"/>
        <v>4.8792658094337451</v>
      </c>
    </row>
    <row r="1078" spans="1:7" x14ac:dyDescent="0.25">
      <c r="A1078" s="2" t="s">
        <v>74</v>
      </c>
      <c r="B1078" s="2">
        <v>1.022</v>
      </c>
      <c r="C1078" s="2">
        <v>0.96799999999999997</v>
      </c>
      <c r="D1078" s="1">
        <f t="shared" si="69"/>
        <v>1.0557851239669422</v>
      </c>
      <c r="E1078" s="1">
        <f t="shared" si="70"/>
        <v>3.1079650458257682</v>
      </c>
      <c r="F1078" s="1">
        <f t="shared" si="72"/>
        <v>0.5146652254424251</v>
      </c>
      <c r="G1078" s="1">
        <f t="shared" si="71"/>
        <v>6.0388090979996703</v>
      </c>
    </row>
    <row r="1079" spans="1:7" x14ac:dyDescent="0.25">
      <c r="A1079" s="2" t="s">
        <v>74</v>
      </c>
      <c r="B1079" s="2">
        <v>1.607</v>
      </c>
      <c r="C1079" s="2">
        <v>0.82399999999999995</v>
      </c>
      <c r="D1079" s="1">
        <f t="shared" si="69"/>
        <v>1.950242718446602</v>
      </c>
      <c r="E1079" s="1">
        <f t="shared" si="70"/>
        <v>4.1599964609186886</v>
      </c>
      <c r="F1079" s="1">
        <f t="shared" si="72"/>
        <v>0.71048873801786994</v>
      </c>
      <c r="G1079" s="1">
        <f t="shared" si="71"/>
        <v>5.8551194949610279</v>
      </c>
    </row>
    <row r="1080" spans="1:7" x14ac:dyDescent="0.25">
      <c r="A1080" s="2" t="s">
        <v>74</v>
      </c>
      <c r="B1080" s="2">
        <v>1.901</v>
      </c>
      <c r="C1080" s="2">
        <v>1.0309999999999999</v>
      </c>
      <c r="D1080" s="1">
        <f t="shared" si="69"/>
        <v>1.8438409311348207</v>
      </c>
      <c r="E1080" s="1">
        <f t="shared" si="70"/>
        <v>6.1573048311428966</v>
      </c>
      <c r="F1080" s="1">
        <f t="shared" si="72"/>
        <v>1.3001360224620242</v>
      </c>
      <c r="G1080" s="1">
        <f t="shared" si="71"/>
        <v>4.7358928025723142</v>
      </c>
    </row>
    <row r="1081" spans="1:7" x14ac:dyDescent="0.25">
      <c r="A1081" s="2" t="s">
        <v>74</v>
      </c>
      <c r="B1081" s="2">
        <v>1.64</v>
      </c>
      <c r="C1081" s="2">
        <v>1.0609999999999999</v>
      </c>
      <c r="D1081" s="1">
        <f t="shared" ref="D1081:D1144" si="73">B1081/C1081</f>
        <v>1.5457115928369463</v>
      </c>
      <c r="E1081" s="1">
        <f t="shared" ref="E1081:E1144" si="74">((4*PI()*(C1081/2)^2)+((PI()*C1081)*(B1081-C1081)))</f>
        <v>5.4664968809523833</v>
      </c>
      <c r="F1081" s="1">
        <f t="shared" si="72"/>
        <v>1.1372977318533819</v>
      </c>
      <c r="G1081" s="1">
        <f t="shared" si="71"/>
        <v>4.806566238414967</v>
      </c>
    </row>
    <row r="1082" spans="1:7" x14ac:dyDescent="0.25">
      <c r="A1082" s="2" t="s">
        <v>74</v>
      </c>
      <c r="B1082" s="2">
        <v>1.4730000000000001</v>
      </c>
      <c r="C1082" s="2">
        <v>0.98499999999999999</v>
      </c>
      <c r="D1082" s="1">
        <f t="shared" si="73"/>
        <v>1.4954314720812183</v>
      </c>
      <c r="E1082" s="1">
        <f t="shared" si="74"/>
        <v>4.5581524890566989</v>
      </c>
      <c r="F1082" s="1">
        <f t="shared" si="72"/>
        <v>0.87225080406819377</v>
      </c>
      <c r="G1082" s="1">
        <f t="shared" si="71"/>
        <v>5.2257360701731566</v>
      </c>
    </row>
    <row r="1083" spans="1:7" x14ac:dyDescent="0.25">
      <c r="A1083" s="2" t="s">
        <v>74</v>
      </c>
      <c r="B1083" s="2">
        <v>0.98</v>
      </c>
      <c r="C1083" s="2">
        <v>0.84099999999999997</v>
      </c>
      <c r="D1083" s="1">
        <f t="shared" si="73"/>
        <v>1.1652794292508919</v>
      </c>
      <c r="E1083" s="1">
        <f t="shared" si="74"/>
        <v>2.5892378332356358</v>
      </c>
      <c r="F1083" s="1">
        <f t="shared" si="72"/>
        <v>0.38866287315133541</v>
      </c>
      <c r="G1083" s="1">
        <f t="shared" si="71"/>
        <v>6.6619119347359241</v>
      </c>
    </row>
    <row r="1084" spans="1:7" x14ac:dyDescent="0.25">
      <c r="A1084" s="2" t="s">
        <v>74</v>
      </c>
      <c r="B1084" s="2">
        <v>1.01</v>
      </c>
      <c r="C1084" s="2">
        <v>0.85499999999999998</v>
      </c>
      <c r="D1084" s="1">
        <f t="shared" si="73"/>
        <v>1.1812865497076024</v>
      </c>
      <c r="E1084" s="1">
        <f t="shared" si="74"/>
        <v>2.7129223360074657</v>
      </c>
      <c r="F1084" s="1">
        <f t="shared" si="72"/>
        <v>0.41625562698827417</v>
      </c>
      <c r="G1084" s="1">
        <f t="shared" si="71"/>
        <v>6.5174430328695303</v>
      </c>
    </row>
    <row r="1085" spans="1:7" x14ac:dyDescent="0.25">
      <c r="A1085" s="2" t="s">
        <v>74</v>
      </c>
      <c r="B1085" s="2">
        <v>1.8660000000000001</v>
      </c>
      <c r="C1085" s="2">
        <v>1.0109999999999999</v>
      </c>
      <c r="D1085" s="1">
        <f t="shared" si="73"/>
        <v>1.8456973293768548</v>
      </c>
      <c r="E1085" s="1">
        <f t="shared" si="74"/>
        <v>5.9266962224061377</v>
      </c>
      <c r="F1085" s="1">
        <f t="shared" si="72"/>
        <v>1.2274383209838737</v>
      </c>
      <c r="G1085" s="1">
        <f t="shared" si="71"/>
        <v>4.8285083829348716</v>
      </c>
    </row>
    <row r="1086" spans="1:7" x14ac:dyDescent="0.25">
      <c r="A1086" s="2" t="s">
        <v>74</v>
      </c>
      <c r="B1086" s="2">
        <v>1.266</v>
      </c>
      <c r="C1086" s="2">
        <f>(0.611+0.982)/2</f>
        <v>0.79649999999999999</v>
      </c>
      <c r="D1086" s="1">
        <f t="shared" si="73"/>
        <v>1.5894538606403015</v>
      </c>
      <c r="E1086" s="1">
        <f t="shared" si="74"/>
        <v>3.1678846425076861</v>
      </c>
      <c r="F1086" s="1">
        <f t="shared" si="72"/>
        <v>0.49851534909483619</v>
      </c>
      <c r="G1086" s="1">
        <f t="shared" si="71"/>
        <v>6.3546381234994564</v>
      </c>
    </row>
    <row r="1087" spans="1:7" x14ac:dyDescent="0.25">
      <c r="A1087" s="2" t="s">
        <v>74</v>
      </c>
      <c r="B1087" s="2">
        <v>1.4550000000000001</v>
      </c>
      <c r="C1087" s="2">
        <v>1.028</v>
      </c>
      <c r="D1087" s="1">
        <f t="shared" si="73"/>
        <v>1.4153696498054475</v>
      </c>
      <c r="E1087" s="1">
        <f t="shared" si="74"/>
        <v>4.6990057956803977</v>
      </c>
      <c r="F1087" s="1">
        <f t="shared" si="72"/>
        <v>0.92323245393531961</v>
      </c>
      <c r="G1087" s="1">
        <f t="shared" si="71"/>
        <v>5.089732034062143</v>
      </c>
    </row>
    <row r="1088" spans="1:7" x14ac:dyDescent="0.25">
      <c r="A1088" s="2" t="s">
        <v>74</v>
      </c>
      <c r="B1088" s="2">
        <v>1.679</v>
      </c>
      <c r="C1088" s="2">
        <v>0.98299999999999998</v>
      </c>
      <c r="D1088" s="1">
        <f t="shared" si="73"/>
        <v>1.7080366225839267</v>
      </c>
      <c r="E1088" s="1">
        <f t="shared" si="74"/>
        <v>5.1850635862658496</v>
      </c>
      <c r="F1088" s="1">
        <f t="shared" si="72"/>
        <v>1.0255560634546099</v>
      </c>
      <c r="G1088" s="1">
        <f t="shared" si="71"/>
        <v>5.0558558142592807</v>
      </c>
    </row>
    <row r="1089" spans="1:7" x14ac:dyDescent="0.25">
      <c r="A1089" s="2" t="s">
        <v>74</v>
      </c>
      <c r="B1089" s="2">
        <v>1.335</v>
      </c>
      <c r="C1089" s="2">
        <v>0.88900000000000001</v>
      </c>
      <c r="D1089" s="1">
        <f t="shared" si="73"/>
        <v>1.5016872890888637</v>
      </c>
      <c r="E1089" s="1">
        <f t="shared" si="74"/>
        <v>3.7284892851701703</v>
      </c>
      <c r="F1089" s="1">
        <f t="shared" si="72"/>
        <v>0.64471770615435287</v>
      </c>
      <c r="G1089" s="1">
        <f t="shared" si="71"/>
        <v>5.7831346178005028</v>
      </c>
    </row>
    <row r="1090" spans="1:7" x14ac:dyDescent="0.25">
      <c r="A1090" s="2" t="s">
        <v>74</v>
      </c>
      <c r="B1090" s="2">
        <v>2.2349999999999999</v>
      </c>
      <c r="C1090" s="2">
        <v>1.0840000000000001</v>
      </c>
      <c r="D1090" s="1">
        <f t="shared" si="73"/>
        <v>2.0618081180811805</v>
      </c>
      <c r="E1090" s="1">
        <f t="shared" si="74"/>
        <v>7.6112621855581351</v>
      </c>
      <c r="F1090" s="1">
        <f t="shared" si="72"/>
        <v>1.7291822797764409</v>
      </c>
      <c r="G1090" s="1">
        <f t="shared" si="71"/>
        <v>4.4016540503423185</v>
      </c>
    </row>
    <row r="1091" spans="1:7" x14ac:dyDescent="0.25">
      <c r="A1091" s="2" t="s">
        <v>74</v>
      </c>
      <c r="B1091" s="2">
        <v>1.4990000000000001</v>
      </c>
      <c r="C1091" s="2">
        <v>1.03</v>
      </c>
      <c r="D1091" s="1">
        <f t="shared" si="73"/>
        <v>1.4553398058252427</v>
      </c>
      <c r="E1091" s="1">
        <f t="shared" si="74"/>
        <v>4.8505248093630335</v>
      </c>
      <c r="F1091" s="1">
        <f t="shared" si="72"/>
        <v>0.96293487877937989</v>
      </c>
      <c r="G1091" s="1">
        <f t="shared" si="71"/>
        <v>5.0372303633985904</v>
      </c>
    </row>
    <row r="1092" spans="1:7" x14ac:dyDescent="0.25">
      <c r="A1092" s="2" t="s">
        <v>74</v>
      </c>
      <c r="B1092" s="2">
        <v>1.105</v>
      </c>
      <c r="C1092" s="2">
        <v>1.0880000000000001</v>
      </c>
      <c r="D1092" s="1">
        <f t="shared" si="73"/>
        <v>1.015625</v>
      </c>
      <c r="E1092" s="1">
        <f t="shared" si="74"/>
        <v>3.776948351851793</v>
      </c>
      <c r="F1092" s="1">
        <f t="shared" si="72"/>
        <v>0.69015499319581075</v>
      </c>
      <c r="G1092" s="1">
        <f t="shared" si="71"/>
        <v>5.4726088908845982</v>
      </c>
    </row>
    <row r="1093" spans="1:7" x14ac:dyDescent="0.25">
      <c r="A1093" s="2" t="s">
        <v>74</v>
      </c>
      <c r="B1093" s="2">
        <v>1.3380000000000001</v>
      </c>
      <c r="C1093" s="2">
        <v>1.022</v>
      </c>
      <c r="D1093" s="1">
        <f t="shared" si="73"/>
        <v>1.3091976516634052</v>
      </c>
      <c r="E1093" s="1">
        <f t="shared" si="74"/>
        <v>4.2959268918542124</v>
      </c>
      <c r="F1093" s="1">
        <f t="shared" si="72"/>
        <v>0.81814825312389228</v>
      </c>
      <c r="G1093" s="1">
        <f t="shared" si="71"/>
        <v>5.2507927205751548</v>
      </c>
    </row>
    <row r="1094" spans="1:7" x14ac:dyDescent="0.25">
      <c r="A1094" s="2" t="s">
        <v>74</v>
      </c>
      <c r="B1094" s="2">
        <v>1.2290000000000001</v>
      </c>
      <c r="C1094" s="2">
        <v>0.96799999999999997</v>
      </c>
      <c r="D1094" s="1">
        <f t="shared" si="73"/>
        <v>1.2696280991735538</v>
      </c>
      <c r="E1094" s="1">
        <f t="shared" si="74"/>
        <v>3.7374648153814767</v>
      </c>
      <c r="F1094" s="1">
        <f t="shared" si="72"/>
        <v>0.66700416967490661</v>
      </c>
      <c r="G1094" s="1">
        <f t="shared" ref="G1094:G1157" si="75">E1094/F1094</f>
        <v>5.6033604965364638</v>
      </c>
    </row>
    <row r="1095" spans="1:7" x14ac:dyDescent="0.25">
      <c r="A1095" s="2" t="s">
        <v>74</v>
      </c>
      <c r="B1095" s="2">
        <v>1.3759999999999999</v>
      </c>
      <c r="C1095" s="2">
        <v>1.018</v>
      </c>
      <c r="D1095" s="1">
        <f t="shared" si="73"/>
        <v>1.3516699410609037</v>
      </c>
      <c r="E1095" s="1">
        <f t="shared" si="74"/>
        <v>4.4006424581836665</v>
      </c>
      <c r="F1095" s="1">
        <f t="shared" ref="F1095:F1158" si="76">(((4/3)*PI()*(C1095/2)^3)+(PI()*((C1095/2)^2)*(B1095-C1095)))</f>
        <v>0.84377095504846933</v>
      </c>
      <c r="G1095" s="1">
        <f t="shared" si="75"/>
        <v>5.2154467179198853</v>
      </c>
    </row>
    <row r="1096" spans="1:7" x14ac:dyDescent="0.25">
      <c r="A1096" s="2" t="s">
        <v>74</v>
      </c>
      <c r="B1096" s="2">
        <v>1.8089999999999999</v>
      </c>
      <c r="C1096" s="2">
        <v>1.0089999999999999</v>
      </c>
      <c r="D1096" s="1">
        <f t="shared" si="73"/>
        <v>1.7928642220019824</v>
      </c>
      <c r="E1096" s="1">
        <f t="shared" si="74"/>
        <v>5.7342893803370298</v>
      </c>
      <c r="F1096" s="1">
        <f t="shared" si="76"/>
        <v>1.1775427168173005</v>
      </c>
      <c r="G1096" s="1">
        <f t="shared" si="75"/>
        <v>4.8697081629750532</v>
      </c>
    </row>
    <row r="1097" spans="1:7" x14ac:dyDescent="0.25">
      <c r="A1097" s="2" t="s">
        <v>74</v>
      </c>
      <c r="B1097" s="2">
        <v>2.246</v>
      </c>
      <c r="C1097" s="2">
        <v>1.022</v>
      </c>
      <c r="D1097" s="1">
        <f t="shared" si="73"/>
        <v>2.1976516634050882</v>
      </c>
      <c r="E1097" s="1">
        <f t="shared" si="74"/>
        <v>7.2112494761618544</v>
      </c>
      <c r="F1097" s="1">
        <f t="shared" si="76"/>
        <v>1.5630131734144947</v>
      </c>
      <c r="G1097" s="1">
        <f t="shared" si="75"/>
        <v>4.6136843878343345</v>
      </c>
    </row>
    <row r="1098" spans="1:7" x14ac:dyDescent="0.25">
      <c r="A1098" s="2" t="s">
        <v>74</v>
      </c>
      <c r="B1098" s="2">
        <v>1.52</v>
      </c>
      <c r="C1098" s="2">
        <v>1.0640000000000001</v>
      </c>
      <c r="D1098" s="1">
        <f t="shared" si="73"/>
        <v>1.4285714285714286</v>
      </c>
      <c r="E1098" s="1">
        <f t="shared" si="74"/>
        <v>5.0808349667977009</v>
      </c>
      <c r="F1098" s="1">
        <f t="shared" si="76"/>
        <v>1.0361516108956113</v>
      </c>
      <c r="G1098" s="1">
        <f t="shared" si="75"/>
        <v>4.9035632559660014</v>
      </c>
    </row>
    <row r="1099" spans="1:7" x14ac:dyDescent="0.25">
      <c r="A1099" s="2" t="s">
        <v>74</v>
      </c>
      <c r="B1099" s="2">
        <v>1.3129999999999999</v>
      </c>
      <c r="C1099" s="2">
        <v>0.97299999999999998</v>
      </c>
      <c r="D1099" s="1">
        <f t="shared" si="73"/>
        <v>1.3494347379239466</v>
      </c>
      <c r="E1099" s="1">
        <f t="shared" si="74"/>
        <v>4.0135385530009859</v>
      </c>
      <c r="F1099" s="1">
        <f t="shared" si="76"/>
        <v>0.73513221336630474</v>
      </c>
      <c r="G1099" s="1">
        <f t="shared" si="75"/>
        <v>5.4596145836437495</v>
      </c>
    </row>
    <row r="1100" spans="1:7" x14ac:dyDescent="0.25">
      <c r="A1100" s="2" t="s">
        <v>74</v>
      </c>
      <c r="B1100" s="2">
        <v>1.27</v>
      </c>
      <c r="C1100" s="2">
        <v>0.97799999999999998</v>
      </c>
      <c r="D1100" s="1">
        <f t="shared" si="73"/>
        <v>1.2985685071574642</v>
      </c>
      <c r="E1100" s="1">
        <f t="shared" si="74"/>
        <v>3.9020465713177384</v>
      </c>
      <c r="F1100" s="1">
        <f t="shared" si="76"/>
        <v>0.70915241341157842</v>
      </c>
      <c r="G1100" s="1">
        <f t="shared" si="75"/>
        <v>5.5024089286333231</v>
      </c>
    </row>
    <row r="1101" spans="1:7" x14ac:dyDescent="0.25">
      <c r="A1101" s="2" t="s">
        <v>74</v>
      </c>
      <c r="B1101" s="2">
        <v>1.5469999999999999</v>
      </c>
      <c r="C1101" s="2">
        <v>1.0429999999999999</v>
      </c>
      <c r="D1101" s="1">
        <f t="shared" si="73"/>
        <v>1.4832214765100671</v>
      </c>
      <c r="E1101" s="1">
        <f t="shared" si="74"/>
        <v>5.0690257200128555</v>
      </c>
      <c r="F1101" s="1">
        <f t="shared" si="76"/>
        <v>1.0247039315800648</v>
      </c>
      <c r="G1101" s="1">
        <f t="shared" si="75"/>
        <v>4.946819821601113</v>
      </c>
    </row>
    <row r="1102" spans="1:7" x14ac:dyDescent="0.25">
      <c r="A1102" s="2" t="s">
        <v>74</v>
      </c>
      <c r="B1102" s="2">
        <v>1.498</v>
      </c>
      <c r="C1102" s="2">
        <v>1.1000000000000001</v>
      </c>
      <c r="D1102" s="1">
        <f t="shared" si="73"/>
        <v>1.3618181818181818</v>
      </c>
      <c r="E1102" s="1">
        <f t="shared" si="74"/>
        <v>5.1767163745852613</v>
      </c>
      <c r="F1102" s="1">
        <f t="shared" si="76"/>
        <v>1.0751420178502791</v>
      </c>
      <c r="G1102" s="1">
        <f t="shared" si="75"/>
        <v>4.8149140193925106</v>
      </c>
    </row>
    <row r="1103" spans="1:7" x14ac:dyDescent="0.25">
      <c r="A1103" s="2" t="s">
        <v>74</v>
      </c>
      <c r="B1103" s="2">
        <v>1.3260000000000001</v>
      </c>
      <c r="C1103" s="2">
        <f>(0.742+1.012)/2</f>
        <v>0.877</v>
      </c>
      <c r="D1103" s="1">
        <f t="shared" si="73"/>
        <v>1.5119726339794755</v>
      </c>
      <c r="E1103" s="1">
        <f t="shared" si="74"/>
        <v>3.6533643800448781</v>
      </c>
      <c r="F1103" s="1">
        <f t="shared" si="76"/>
        <v>0.6244096116509118</v>
      </c>
      <c r="G1103" s="1">
        <f t="shared" si="75"/>
        <v>5.8509099025326368</v>
      </c>
    </row>
    <row r="1104" spans="1:7" x14ac:dyDescent="0.25">
      <c r="A1104" s="2" t="s">
        <v>74</v>
      </c>
      <c r="B1104" s="2">
        <v>1.216</v>
      </c>
      <c r="C1104" s="2">
        <v>1.0189999999999999</v>
      </c>
      <c r="D1104" s="1">
        <f t="shared" si="73"/>
        <v>1.1933267909715408</v>
      </c>
      <c r="E1104" s="1">
        <f t="shared" si="74"/>
        <v>3.892760023433727</v>
      </c>
      <c r="F1104" s="1">
        <f t="shared" si="76"/>
        <v>0.71467333864705351</v>
      </c>
      <c r="G1104" s="1">
        <f t="shared" si="75"/>
        <v>5.4469081368042946</v>
      </c>
    </row>
    <row r="1105" spans="1:7" x14ac:dyDescent="0.25">
      <c r="A1105" s="2" t="s">
        <v>74</v>
      </c>
      <c r="B1105" s="2">
        <v>1.1890000000000001</v>
      </c>
      <c r="C1105" s="2">
        <v>1.024</v>
      </c>
      <c r="D1105" s="1">
        <f t="shared" si="73"/>
        <v>1.1611328125</v>
      </c>
      <c r="E1105" s="1">
        <f t="shared" si="74"/>
        <v>3.825002153081102</v>
      </c>
      <c r="F1105" s="1">
        <f t="shared" si="76"/>
        <v>0.6980955990112202</v>
      </c>
      <c r="G1105" s="1">
        <f t="shared" si="75"/>
        <v>5.4791953401494293</v>
      </c>
    </row>
    <row r="1106" spans="1:7" x14ac:dyDescent="0.25">
      <c r="A1106" s="2" t="s">
        <v>74</v>
      </c>
      <c r="B1106" s="2">
        <v>1.8029999999999999</v>
      </c>
      <c r="C1106" s="2">
        <v>0.94699999999999995</v>
      </c>
      <c r="D1106" s="1">
        <f t="shared" si="73"/>
        <v>1.9039070749736009</v>
      </c>
      <c r="E1106" s="1">
        <f t="shared" si="74"/>
        <v>5.3640841020380092</v>
      </c>
      <c r="F1106" s="1">
        <f t="shared" si="76"/>
        <v>1.0476064184848879</v>
      </c>
      <c r="G1106" s="1">
        <f t="shared" si="75"/>
        <v>5.1203238233265829</v>
      </c>
    </row>
    <row r="1107" spans="1:7" x14ac:dyDescent="0.25">
      <c r="A1107" s="2" t="s">
        <v>74</v>
      </c>
      <c r="B1107" s="2">
        <v>1.1319999999999999</v>
      </c>
      <c r="C1107" s="2">
        <v>0.91100000000000003</v>
      </c>
      <c r="D1107" s="1">
        <f t="shared" si="73"/>
        <v>1.2425905598243687</v>
      </c>
      <c r="E1107" s="1">
        <f t="shared" si="74"/>
        <v>3.239773707199781</v>
      </c>
      <c r="F1107" s="1">
        <f t="shared" si="76"/>
        <v>0.53992293215831977</v>
      </c>
      <c r="G1107" s="1">
        <f t="shared" si="75"/>
        <v>6.0004373110231093</v>
      </c>
    </row>
    <row r="1108" spans="1:7" x14ac:dyDescent="0.25">
      <c r="A1108" s="2" t="s">
        <v>74</v>
      </c>
      <c r="B1108" s="2">
        <v>1.4550000000000001</v>
      </c>
      <c r="C1108" s="2">
        <v>0.91300000000000003</v>
      </c>
      <c r="D1108" s="1">
        <f t="shared" si="73"/>
        <v>1.5936473165388829</v>
      </c>
      <c r="E1108" s="1">
        <f t="shared" si="74"/>
        <v>4.1733388049184859</v>
      </c>
      <c r="F1108" s="1">
        <f t="shared" si="76"/>
        <v>0.75332255162258155</v>
      </c>
      <c r="G1108" s="1">
        <f t="shared" si="75"/>
        <v>5.5399095592313419</v>
      </c>
    </row>
    <row r="1109" spans="1:7" x14ac:dyDescent="0.25">
      <c r="A1109" s="2" t="s">
        <v>74</v>
      </c>
      <c r="B1109" s="2">
        <v>1.3240000000000001</v>
      </c>
      <c r="C1109" s="2">
        <v>0.95</v>
      </c>
      <c r="D1109" s="1">
        <f t="shared" si="73"/>
        <v>1.3936842105263159</v>
      </c>
      <c r="E1109" s="1">
        <f t="shared" si="74"/>
        <v>3.9514952396852419</v>
      </c>
      <c r="F1109" s="1">
        <f t="shared" si="76"/>
        <v>0.71401986931094918</v>
      </c>
      <c r="G1109" s="1">
        <f t="shared" si="75"/>
        <v>5.5341530530495664</v>
      </c>
    </row>
    <row r="1110" spans="1:7" x14ac:dyDescent="0.25">
      <c r="A1110" s="2" t="s">
        <v>74</v>
      </c>
      <c r="B1110" s="2">
        <v>1.3680000000000001</v>
      </c>
      <c r="C1110" s="2">
        <v>0.98199999999999998</v>
      </c>
      <c r="D1110" s="1">
        <f t="shared" si="73"/>
        <v>1.3930753564154787</v>
      </c>
      <c r="E1110" s="1">
        <f t="shared" si="74"/>
        <v>4.2203401726088421</v>
      </c>
      <c r="F1110" s="1">
        <f t="shared" si="76"/>
        <v>0.78817834932656416</v>
      </c>
      <c r="G1110" s="1">
        <f t="shared" si="75"/>
        <v>5.3545497363823653</v>
      </c>
    </row>
    <row r="1111" spans="1:7" x14ac:dyDescent="0.25">
      <c r="A1111" s="2" t="s">
        <v>74</v>
      </c>
      <c r="B1111" s="2">
        <v>0.91700000000000004</v>
      </c>
      <c r="C1111" s="2">
        <v>1.0409999999999999</v>
      </c>
      <c r="D1111" s="1">
        <f t="shared" si="73"/>
        <v>0.88088376560999049</v>
      </c>
      <c r="E1111" s="1">
        <f t="shared" si="74"/>
        <v>2.9989549223388559</v>
      </c>
      <c r="F1111" s="1">
        <f t="shared" si="76"/>
        <v>0.48513900825196482</v>
      </c>
      <c r="G1111" s="1">
        <f t="shared" si="75"/>
        <v>6.1816404604209847</v>
      </c>
    </row>
    <row r="1112" spans="1:7" x14ac:dyDescent="0.25">
      <c r="A1112" s="2" t="s">
        <v>74</v>
      </c>
      <c r="B1112" s="2">
        <v>0.99199999999999999</v>
      </c>
      <c r="C1112" s="2">
        <v>0.98099999999999998</v>
      </c>
      <c r="D1112" s="1">
        <f t="shared" si="73"/>
        <v>1.0112130479102956</v>
      </c>
      <c r="E1112" s="1">
        <f t="shared" si="74"/>
        <v>3.0572471740262146</v>
      </c>
      <c r="F1112" s="1">
        <f t="shared" si="76"/>
        <v>0.50263131368034553</v>
      </c>
      <c r="G1112" s="1">
        <f t="shared" si="75"/>
        <v>6.0824844987085465</v>
      </c>
    </row>
    <row r="1113" spans="1:7" x14ac:dyDescent="0.25">
      <c r="A1113" s="2" t="s">
        <v>74</v>
      </c>
      <c r="B1113" s="2">
        <v>1.29</v>
      </c>
      <c r="C1113" s="2">
        <v>0.90600000000000003</v>
      </c>
      <c r="D1113" s="1">
        <f t="shared" si="73"/>
        <v>1.423841059602649</v>
      </c>
      <c r="E1113" s="1">
        <f t="shared" si="74"/>
        <v>3.6717049979565353</v>
      </c>
      <c r="F1113" s="1">
        <f t="shared" si="76"/>
        <v>0.63694688980830172</v>
      </c>
      <c r="G1113" s="1">
        <f t="shared" si="75"/>
        <v>5.7645387028447344</v>
      </c>
    </row>
    <row r="1114" spans="1:7" x14ac:dyDescent="0.25">
      <c r="A1114" s="2" t="s">
        <v>74</v>
      </c>
      <c r="B1114" s="2">
        <v>1.4279999999999999</v>
      </c>
      <c r="C1114" s="2">
        <v>0.77900000000000003</v>
      </c>
      <c r="D1114" s="1">
        <f t="shared" si="73"/>
        <v>1.8331193838254169</v>
      </c>
      <c r="E1114" s="1">
        <f t="shared" si="74"/>
        <v>3.4947453669651289</v>
      </c>
      <c r="F1114" s="1">
        <f t="shared" si="76"/>
        <v>0.55684146103143983</v>
      </c>
      <c r="G1114" s="1">
        <f t="shared" si="75"/>
        <v>6.2760150088174056</v>
      </c>
    </row>
    <row r="1115" spans="1:7" x14ac:dyDescent="0.25">
      <c r="A1115" s="2" t="s">
        <v>74</v>
      </c>
      <c r="B1115" s="2">
        <v>1.4690000000000001</v>
      </c>
      <c r="C1115" s="2">
        <v>0.93799999999999994</v>
      </c>
      <c r="D1115" s="1">
        <f t="shared" si="73"/>
        <v>1.5660980810234544</v>
      </c>
      <c r="E1115" s="1">
        <f t="shared" si="74"/>
        <v>4.3288696324197549</v>
      </c>
      <c r="F1115" s="1">
        <f t="shared" si="76"/>
        <v>0.79905855071832044</v>
      </c>
      <c r="G1115" s="1">
        <f t="shared" si="75"/>
        <v>5.4174623730992941</v>
      </c>
    </row>
    <row r="1116" spans="1:7" x14ac:dyDescent="0.25">
      <c r="A1116" s="2" t="s">
        <v>74</v>
      </c>
      <c r="B1116" s="2">
        <v>1.339</v>
      </c>
      <c r="C1116" s="2">
        <v>1.016</v>
      </c>
      <c r="D1116" s="1">
        <f t="shared" si="73"/>
        <v>1.3179133858267715</v>
      </c>
      <c r="E1116" s="1">
        <f t="shared" si="74"/>
        <v>4.2738980441672414</v>
      </c>
      <c r="F1116" s="1">
        <f t="shared" si="76"/>
        <v>0.81100221054484822</v>
      </c>
      <c r="G1116" s="1">
        <f t="shared" si="75"/>
        <v>5.2698969110034204</v>
      </c>
    </row>
    <row r="1117" spans="1:7" x14ac:dyDescent="0.25">
      <c r="A1117" s="2" t="s">
        <v>74</v>
      </c>
      <c r="B1117" s="2">
        <v>1.486</v>
      </c>
      <c r="C1117" s="2">
        <v>0.876</v>
      </c>
      <c r="D1117" s="1">
        <f t="shared" si="73"/>
        <v>1.6963470319634704</v>
      </c>
      <c r="E1117" s="1">
        <f t="shared" si="74"/>
        <v>4.0895242545133623</v>
      </c>
      <c r="F1117" s="1">
        <f t="shared" si="76"/>
        <v>0.71961866703612465</v>
      </c>
      <c r="G1117" s="1">
        <f t="shared" si="75"/>
        <v>5.6829046296933674</v>
      </c>
    </row>
    <row r="1118" spans="1:7" x14ac:dyDescent="0.25">
      <c r="A1118" s="2" t="s">
        <v>74</v>
      </c>
      <c r="B1118" s="2">
        <v>1.2809999999999999</v>
      </c>
      <c r="C1118" s="2">
        <v>0.86899999999999999</v>
      </c>
      <c r="D1118" s="1">
        <f t="shared" si="73"/>
        <v>1.474108170310702</v>
      </c>
      <c r="E1118" s="1">
        <f t="shared" si="74"/>
        <v>3.4971863844569677</v>
      </c>
      <c r="F1118" s="1">
        <f t="shared" si="76"/>
        <v>0.58796184459464573</v>
      </c>
      <c r="G1118" s="1">
        <f t="shared" si="75"/>
        <v>5.9479818573397525</v>
      </c>
    </row>
    <row r="1119" spans="1:7" x14ac:dyDescent="0.25">
      <c r="A1119" s="2" t="s">
        <v>74</v>
      </c>
      <c r="B1119" s="2">
        <v>1.466</v>
      </c>
      <c r="C1119" s="2">
        <v>1.0880000000000001</v>
      </c>
      <c r="D1119" s="1">
        <f t="shared" si="73"/>
        <v>1.3474264705882351</v>
      </c>
      <c r="E1119" s="1">
        <f t="shared" si="74"/>
        <v>5.0108654152169487</v>
      </c>
      <c r="F1119" s="1">
        <f t="shared" si="76"/>
        <v>1.0257804344311332</v>
      </c>
      <c r="G1119" s="1">
        <f t="shared" si="75"/>
        <v>4.8849298027368038</v>
      </c>
    </row>
    <row r="1120" spans="1:7" x14ac:dyDescent="0.25">
      <c r="A1120" s="2" t="s">
        <v>74</v>
      </c>
      <c r="B1120" s="2">
        <v>1.3220000000000001</v>
      </c>
      <c r="C1120" s="2">
        <v>0.85899999999999999</v>
      </c>
      <c r="D1120" s="1">
        <f t="shared" si="73"/>
        <v>1.5389988358556461</v>
      </c>
      <c r="E1120" s="1">
        <f t="shared" si="74"/>
        <v>3.5675863342312617</v>
      </c>
      <c r="F1120" s="1">
        <f t="shared" si="76"/>
        <v>0.60020029917121531</v>
      </c>
      <c r="G1120" s="1">
        <f t="shared" si="75"/>
        <v>5.9439929289564697</v>
      </c>
    </row>
    <row r="1121" spans="1:7" x14ac:dyDescent="0.25">
      <c r="A1121" s="2" t="s">
        <v>74</v>
      </c>
      <c r="B1121" s="2">
        <v>1.9019999999999999</v>
      </c>
      <c r="C1121" s="2">
        <v>0.95899999999999996</v>
      </c>
      <c r="D1121" s="1">
        <f t="shared" si="73"/>
        <v>1.9833159541188738</v>
      </c>
      <c r="E1121" s="1">
        <f t="shared" si="74"/>
        <v>5.7303215488155477</v>
      </c>
      <c r="F1121" s="1">
        <f t="shared" si="76"/>
        <v>1.1429443173916087</v>
      </c>
      <c r="G1121" s="1">
        <f t="shared" si="75"/>
        <v>5.0136489255164287</v>
      </c>
    </row>
    <row r="1122" spans="1:7" x14ac:dyDescent="0.25">
      <c r="A1122" s="2" t="s">
        <v>74</v>
      </c>
      <c r="B1122" s="2">
        <v>1.4770000000000001</v>
      </c>
      <c r="C1122" s="2">
        <v>0.93899999999999995</v>
      </c>
      <c r="D1122" s="1">
        <f t="shared" si="73"/>
        <v>1.5729499467518639</v>
      </c>
      <c r="E1122" s="1">
        <f t="shared" si="74"/>
        <v>4.3570842760416451</v>
      </c>
      <c r="F1122" s="1">
        <f t="shared" si="76"/>
        <v>0.80607239088971105</v>
      </c>
      <c r="G1122" s="1">
        <f t="shared" si="75"/>
        <v>5.4053262774978146</v>
      </c>
    </row>
    <row r="1123" spans="1:7" x14ac:dyDescent="0.25">
      <c r="A1123" s="2" t="s">
        <v>74</v>
      </c>
      <c r="B1123" s="2">
        <v>1.373</v>
      </c>
      <c r="C1123" s="2">
        <v>0.95599999999999996</v>
      </c>
      <c r="D1123" s="1">
        <f t="shared" si="73"/>
        <v>1.4361924686192469</v>
      </c>
      <c r="E1123" s="1">
        <f t="shared" si="74"/>
        <v>4.1236168179901194</v>
      </c>
      <c r="F1123" s="1">
        <f t="shared" si="76"/>
        <v>0.75680432116468954</v>
      </c>
      <c r="G1123" s="1">
        <f t="shared" si="75"/>
        <v>5.4487226125295498</v>
      </c>
    </row>
    <row r="1124" spans="1:7" x14ac:dyDescent="0.25">
      <c r="A1124" s="2" t="s">
        <v>74</v>
      </c>
      <c r="B1124" s="2">
        <v>1.391</v>
      </c>
      <c r="C1124" s="2">
        <v>0.97599999999999998</v>
      </c>
      <c r="D1124" s="1">
        <f t="shared" si="73"/>
        <v>1.425204918032787</v>
      </c>
      <c r="E1124" s="1">
        <f t="shared" si="74"/>
        <v>4.2650764519959603</v>
      </c>
      <c r="F1124" s="1">
        <f t="shared" si="76"/>
        <v>0.79728005218202358</v>
      </c>
      <c r="G1124" s="1">
        <f t="shared" si="75"/>
        <v>5.3495336304014529</v>
      </c>
    </row>
    <row r="1125" spans="1:7" x14ac:dyDescent="0.25">
      <c r="A1125" s="2" t="s">
        <v>74</v>
      </c>
      <c r="B1125" s="2">
        <v>1.4450000000000001</v>
      </c>
      <c r="C1125" s="2">
        <v>1.0900000000000001</v>
      </c>
      <c r="D1125" s="1">
        <f t="shared" si="73"/>
        <v>1.3256880733944953</v>
      </c>
      <c r="E1125" s="1">
        <f t="shared" si="74"/>
        <v>4.9481655090366043</v>
      </c>
      <c r="F1125" s="1">
        <f t="shared" si="76"/>
        <v>1.00933730183033</v>
      </c>
      <c r="G1125" s="1">
        <f t="shared" si="75"/>
        <v>4.9023904100875022</v>
      </c>
    </row>
    <row r="1126" spans="1:7" x14ac:dyDescent="0.25">
      <c r="A1126" s="2" t="s">
        <v>74</v>
      </c>
      <c r="B1126" s="2">
        <v>1.5840000000000001</v>
      </c>
      <c r="C1126" s="2">
        <v>0.95099999999999996</v>
      </c>
      <c r="D1126" s="1">
        <f t="shared" si="73"/>
        <v>1.665615141955836</v>
      </c>
      <c r="E1126" s="1">
        <f t="shared" si="74"/>
        <v>4.7324449078852062</v>
      </c>
      <c r="F1126" s="1">
        <f t="shared" si="76"/>
        <v>0.89996895850289127</v>
      </c>
      <c r="G1126" s="1">
        <f t="shared" si="75"/>
        <v>5.2584534868376824</v>
      </c>
    </row>
    <row r="1127" spans="1:7" x14ac:dyDescent="0.25">
      <c r="A1127" s="2" t="s">
        <v>74</v>
      </c>
      <c r="B1127" s="2">
        <v>1.5820000000000001</v>
      </c>
      <c r="C1127" s="2">
        <v>1.133</v>
      </c>
      <c r="D1127" s="1">
        <f t="shared" si="73"/>
        <v>1.3962930273609886</v>
      </c>
      <c r="E1127" s="1">
        <f t="shared" si="74"/>
        <v>5.6310095218502667</v>
      </c>
      <c r="F1127" s="1">
        <f t="shared" si="76"/>
        <v>1.214217276494427</v>
      </c>
      <c r="G1127" s="1">
        <f t="shared" si="75"/>
        <v>4.637563334716817</v>
      </c>
    </row>
    <row r="1128" spans="1:7" x14ac:dyDescent="0.25">
      <c r="A1128" s="2" t="s">
        <v>74</v>
      </c>
      <c r="B1128" s="2">
        <v>2.0979999999999999</v>
      </c>
      <c r="C1128" s="2">
        <v>0.97299999999999998</v>
      </c>
      <c r="D1128" s="1">
        <f t="shared" si="73"/>
        <v>2.1562178828365877</v>
      </c>
      <c r="E1128" s="1">
        <f t="shared" si="74"/>
        <v>6.4131027297761385</v>
      </c>
      <c r="F1128" s="1">
        <f t="shared" si="76"/>
        <v>1.3188261993668604</v>
      </c>
      <c r="G1128" s="1">
        <f t="shared" si="75"/>
        <v>4.8627353117908401</v>
      </c>
    </row>
    <row r="1129" spans="1:7" x14ac:dyDescent="0.25">
      <c r="A1129" s="2" t="s">
        <v>74</v>
      </c>
      <c r="B1129" s="2">
        <v>0.99099999999999999</v>
      </c>
      <c r="C1129" s="2">
        <v>0.72899999999999998</v>
      </c>
      <c r="D1129" s="1">
        <f t="shared" si="73"/>
        <v>1.3593964334705075</v>
      </c>
      <c r="E1129" s="1">
        <f t="shared" si="74"/>
        <v>2.2696090550667565</v>
      </c>
      <c r="F1129" s="1">
        <f t="shared" si="76"/>
        <v>0.31220980344486926</v>
      </c>
      <c r="G1129" s="1">
        <f t="shared" si="75"/>
        <v>7.269499644227313</v>
      </c>
    </row>
    <row r="1130" spans="1:7" x14ac:dyDescent="0.25">
      <c r="A1130" s="2" t="s">
        <v>74</v>
      </c>
      <c r="B1130" s="2">
        <v>1.236</v>
      </c>
      <c r="C1130" s="2">
        <v>0.95699999999999996</v>
      </c>
      <c r="D1130" s="1">
        <f t="shared" si="73"/>
        <v>1.2915360501567399</v>
      </c>
      <c r="E1130" s="1">
        <f t="shared" si="74"/>
        <v>3.7160391534839938</v>
      </c>
      <c r="F1130" s="1">
        <f t="shared" si="76"/>
        <v>0.6596037143777902</v>
      </c>
      <c r="G1130" s="1">
        <f t="shared" si="75"/>
        <v>5.6337450388516466</v>
      </c>
    </row>
    <row r="1131" spans="1:7" x14ac:dyDescent="0.25">
      <c r="A1131" s="2" t="s">
        <v>74</v>
      </c>
      <c r="B1131" s="2">
        <v>1.633</v>
      </c>
      <c r="C1131" s="2">
        <v>1.0069999999999999</v>
      </c>
      <c r="D1131" s="1">
        <f t="shared" si="73"/>
        <v>1.621648460774578</v>
      </c>
      <c r="E1131" s="1">
        <f t="shared" si="74"/>
        <v>5.1661323489353164</v>
      </c>
      <c r="F1131" s="1">
        <f t="shared" si="76"/>
        <v>1.0332380695943377</v>
      </c>
      <c r="G1131" s="1">
        <f t="shared" si="75"/>
        <v>4.9999438667253182</v>
      </c>
    </row>
    <row r="1132" spans="1:7" x14ac:dyDescent="0.25">
      <c r="A1132" s="2" t="s">
        <v>74</v>
      </c>
      <c r="B1132" s="2">
        <v>1.6319999999999999</v>
      </c>
      <c r="C1132" s="2">
        <v>0.89700000000000002</v>
      </c>
      <c r="D1132" s="1">
        <f t="shared" si="73"/>
        <v>1.8193979933110367</v>
      </c>
      <c r="E1132" s="1">
        <f t="shared" si="74"/>
        <v>4.5989900519607119</v>
      </c>
      <c r="F1132" s="1">
        <f t="shared" si="76"/>
        <v>0.84237392832712554</v>
      </c>
      <c r="G1132" s="1">
        <f t="shared" si="75"/>
        <v>5.4595588696505226</v>
      </c>
    </row>
    <row r="1133" spans="1:7" x14ac:dyDescent="0.25">
      <c r="A1133" s="2" t="s">
        <v>74</v>
      </c>
      <c r="B1133" s="2">
        <v>1.385</v>
      </c>
      <c r="C1133" s="2">
        <v>0.77500000000000002</v>
      </c>
      <c r="D1133" s="1">
        <f t="shared" si="73"/>
        <v>1.7870967741935484</v>
      </c>
      <c r="E1133" s="1">
        <f t="shared" si="74"/>
        <v>3.3721070145469447</v>
      </c>
      <c r="F1133" s="1">
        <f t="shared" si="76"/>
        <v>0.53148220966340087</v>
      </c>
      <c r="G1133" s="1">
        <f t="shared" si="75"/>
        <v>6.3447222752433667</v>
      </c>
    </row>
    <row r="1134" spans="1:7" x14ac:dyDescent="0.25">
      <c r="A1134" s="2" t="s">
        <v>74</v>
      </c>
      <c r="B1134" s="2">
        <v>1.1100000000000001</v>
      </c>
      <c r="C1134" s="2">
        <v>0.95499999999999996</v>
      </c>
      <c r="D1134" s="1">
        <f t="shared" si="73"/>
        <v>1.1623036649214662</v>
      </c>
      <c r="E1134" s="1">
        <f t="shared" si="74"/>
        <v>3.3302452924378607</v>
      </c>
      <c r="F1134" s="1">
        <f t="shared" si="76"/>
        <v>0.56707301831160828</v>
      </c>
      <c r="G1134" s="1">
        <f t="shared" si="75"/>
        <v>5.8726922017084604</v>
      </c>
    </row>
    <row r="1135" spans="1:7" x14ac:dyDescent="0.25">
      <c r="A1135" s="2" t="s">
        <v>74</v>
      </c>
      <c r="B1135" s="2">
        <f>0.885+0.84</f>
        <v>1.7250000000000001</v>
      </c>
      <c r="C1135" s="2">
        <f>(0.42+0.786)/2</f>
        <v>0.60299999999999998</v>
      </c>
      <c r="D1135" s="1">
        <f t="shared" si="73"/>
        <v>2.8606965174129355</v>
      </c>
      <c r="E1135" s="1">
        <f t="shared" si="74"/>
        <v>3.2678061384477632</v>
      </c>
      <c r="F1135" s="1">
        <f t="shared" si="76"/>
        <v>0.43522062937124895</v>
      </c>
      <c r="G1135" s="1">
        <f t="shared" si="75"/>
        <v>7.5083898094827699</v>
      </c>
    </row>
    <row r="1136" spans="1:7" x14ac:dyDescent="0.25">
      <c r="A1136" s="2" t="s">
        <v>74</v>
      </c>
      <c r="B1136" s="2">
        <v>1.6859999999999999</v>
      </c>
      <c r="C1136" s="2">
        <v>0.91400000000000003</v>
      </c>
      <c r="D1136" s="1">
        <f t="shared" si="73"/>
        <v>1.8446389496717723</v>
      </c>
      <c r="E1136" s="1">
        <f t="shared" si="74"/>
        <v>4.8412068455524855</v>
      </c>
      <c r="F1136" s="1">
        <f t="shared" si="76"/>
        <v>0.90631833271669249</v>
      </c>
      <c r="G1136" s="1">
        <f t="shared" si="75"/>
        <v>5.3416185801306151</v>
      </c>
    </row>
    <row r="1137" spans="1:7" x14ac:dyDescent="0.25">
      <c r="A1137" s="2" t="s">
        <v>74</v>
      </c>
      <c r="B1137" s="2">
        <v>1.4690000000000001</v>
      </c>
      <c r="C1137" s="2">
        <v>0.96</v>
      </c>
      <c r="D1137" s="1">
        <f t="shared" si="73"/>
        <v>1.5302083333333334</v>
      </c>
      <c r="E1137" s="1">
        <f t="shared" si="74"/>
        <v>4.4303996237984702</v>
      </c>
      <c r="F1137" s="1">
        <f t="shared" si="76"/>
        <v>0.83167256654776445</v>
      </c>
      <c r="G1137" s="1">
        <f t="shared" si="75"/>
        <v>5.3270960255294471</v>
      </c>
    </row>
    <row r="1138" spans="1:7" x14ac:dyDescent="0.25">
      <c r="A1138" s="2" t="s">
        <v>74</v>
      </c>
      <c r="B1138" s="2">
        <v>1.367</v>
      </c>
      <c r="C1138" s="2">
        <v>0.94699999999999995</v>
      </c>
      <c r="D1138" s="1">
        <f t="shared" si="73"/>
        <v>1.4435058078141501</v>
      </c>
      <c r="E1138" s="1">
        <f t="shared" si="74"/>
        <v>4.0669456281120127</v>
      </c>
      <c r="F1138" s="1">
        <f t="shared" si="76"/>
        <v>0.74050888478290822</v>
      </c>
      <c r="G1138" s="1">
        <f t="shared" si="75"/>
        <v>5.4920956543341157</v>
      </c>
    </row>
    <row r="1139" spans="1:7" x14ac:dyDescent="0.25">
      <c r="A1139" s="2" t="s">
        <v>74</v>
      </c>
      <c r="B1139" s="2">
        <v>2.516</v>
      </c>
      <c r="C1139" s="2">
        <v>1.097</v>
      </c>
      <c r="D1139" s="1">
        <f t="shared" si="73"/>
        <v>2.2935278030993618</v>
      </c>
      <c r="E1139" s="1">
        <f t="shared" si="74"/>
        <v>8.6709590867258157</v>
      </c>
      <c r="F1139" s="1">
        <f t="shared" si="76"/>
        <v>2.0323987713337859</v>
      </c>
      <c r="G1139" s="1">
        <f t="shared" si="75"/>
        <v>4.2663670186315823</v>
      </c>
    </row>
    <row r="1140" spans="1:7" x14ac:dyDescent="0.25">
      <c r="A1140" s="2" t="s">
        <v>74</v>
      </c>
      <c r="B1140" s="2">
        <v>1.294</v>
      </c>
      <c r="C1140" s="2">
        <v>0.90400000000000003</v>
      </c>
      <c r="D1140" s="1">
        <f t="shared" si="73"/>
        <v>1.4314159292035398</v>
      </c>
      <c r="E1140" s="1">
        <f t="shared" si="74"/>
        <v>3.6749596879456541</v>
      </c>
      <c r="F1140" s="1">
        <f t="shared" si="76"/>
        <v>0.63713311923201643</v>
      </c>
      <c r="G1140" s="1">
        <f t="shared" si="75"/>
        <v>5.7679621055884747</v>
      </c>
    </row>
    <row r="1141" spans="1:7" x14ac:dyDescent="0.25">
      <c r="A1141" s="2" t="s">
        <v>74</v>
      </c>
      <c r="B1141" s="2">
        <v>1.46</v>
      </c>
      <c r="C1141" s="2">
        <v>0.86899999999999999</v>
      </c>
      <c r="D1141" s="1">
        <f t="shared" si="73"/>
        <v>1.6800920598388953</v>
      </c>
      <c r="E1141" s="1">
        <f t="shared" si="74"/>
        <v>3.9858642633155141</v>
      </c>
      <c r="F1141" s="1">
        <f t="shared" si="76"/>
        <v>0.69412711377666492</v>
      </c>
      <c r="G1141" s="1">
        <f t="shared" si="75"/>
        <v>5.7422685041488872</v>
      </c>
    </row>
    <row r="1142" spans="1:7" x14ac:dyDescent="0.25">
      <c r="A1142" s="2" t="s">
        <v>74</v>
      </c>
      <c r="B1142" s="2">
        <v>2.1629999999999998</v>
      </c>
      <c r="C1142" s="2">
        <v>0.88900000000000001</v>
      </c>
      <c r="D1142" s="1">
        <f t="shared" si="73"/>
        <v>2.433070866141732</v>
      </c>
      <c r="E1142" s="1">
        <f t="shared" si="74"/>
        <v>6.0409905047363877</v>
      </c>
      <c r="F1142" s="1">
        <f t="shared" si="76"/>
        <v>1.1586711022029448</v>
      </c>
      <c r="G1142" s="1">
        <f t="shared" si="75"/>
        <v>5.2137232845894257</v>
      </c>
    </row>
    <row r="1143" spans="1:7" x14ac:dyDescent="0.25">
      <c r="A1143" s="2" t="s">
        <v>74</v>
      </c>
      <c r="B1143" s="2">
        <v>1.4750000000000001</v>
      </c>
      <c r="C1143" s="2">
        <v>0.93400000000000005</v>
      </c>
      <c r="D1143" s="1">
        <f t="shared" si="73"/>
        <v>1.5792291220556745</v>
      </c>
      <c r="E1143" s="1">
        <f t="shared" si="74"/>
        <v>4.3280151192179792</v>
      </c>
      <c r="F1143" s="1">
        <f t="shared" si="76"/>
        <v>0.79728249319951572</v>
      </c>
      <c r="G1143" s="1">
        <f t="shared" si="75"/>
        <v>5.4284587409533351</v>
      </c>
    </row>
    <row r="1144" spans="1:7" x14ac:dyDescent="0.25">
      <c r="A1144" s="2" t="s">
        <v>74</v>
      </c>
      <c r="B1144" s="2">
        <v>1.5580000000000001</v>
      </c>
      <c r="C1144" s="2">
        <v>1.012</v>
      </c>
      <c r="D1144" s="1">
        <f t="shared" si="73"/>
        <v>1.5395256916996047</v>
      </c>
      <c r="E1144" s="1">
        <f t="shared" si="74"/>
        <v>4.9533365705444119</v>
      </c>
      <c r="F1144" s="1">
        <f t="shared" si="76"/>
        <v>0.9818564368629461</v>
      </c>
      <c r="G1144" s="1">
        <f t="shared" si="75"/>
        <v>5.0448684599659357</v>
      </c>
    </row>
    <row r="1145" spans="1:7" x14ac:dyDescent="0.25">
      <c r="A1145" s="2" t="s">
        <v>74</v>
      </c>
      <c r="B1145" s="2">
        <v>1.0469999999999999</v>
      </c>
      <c r="C1145" s="2">
        <v>1.0069999999999999</v>
      </c>
      <c r="D1145" s="1">
        <f t="shared" ref="D1145:D1208" si="77">B1145/C1145</f>
        <v>1.0397219463753724</v>
      </c>
      <c r="E1145" s="1">
        <f t="shared" ref="E1145:E1208" si="78">((4*PI()*(C1145/2)^2)+((PI()*C1145)*(B1145-C1145)))</f>
        <v>3.3122722408666725</v>
      </c>
      <c r="F1145" s="1">
        <f t="shared" si="76"/>
        <v>0.56652878738805668</v>
      </c>
      <c r="G1145" s="1">
        <f t="shared" si="75"/>
        <v>5.8466088830855067</v>
      </c>
    </row>
    <row r="1146" spans="1:7" x14ac:dyDescent="0.25">
      <c r="A1146" s="2" t="s">
        <v>74</v>
      </c>
      <c r="B1146" s="2">
        <v>1.232</v>
      </c>
      <c r="C1146" s="2">
        <v>0.80200000000000005</v>
      </c>
      <c r="D1146" s="1">
        <f t="shared" si="77"/>
        <v>1.536159600997506</v>
      </c>
      <c r="E1146" s="1">
        <f t="shared" si="78"/>
        <v>3.1040946036765451</v>
      </c>
      <c r="F1146" s="1">
        <f t="shared" si="76"/>
        <v>0.48732185646631621</v>
      </c>
      <c r="G1146" s="1">
        <f t="shared" si="75"/>
        <v>6.3697011789806739</v>
      </c>
    </row>
    <row r="1147" spans="1:7" x14ac:dyDescent="0.25">
      <c r="A1147" s="2" t="s">
        <v>74</v>
      </c>
      <c r="B1147" s="2">
        <v>1.5640000000000001</v>
      </c>
      <c r="C1147" s="2">
        <v>1.0529999999999999</v>
      </c>
      <c r="D1147" s="1">
        <f t="shared" si="77"/>
        <v>1.4852801519468188</v>
      </c>
      <c r="E1147" s="1">
        <f t="shared" si="78"/>
        <v>5.1738638084558017</v>
      </c>
      <c r="F1147" s="1">
        <f t="shared" si="76"/>
        <v>1.0563489977683347</v>
      </c>
      <c r="G1147" s="1">
        <f t="shared" si="75"/>
        <v>4.8978735431057503</v>
      </c>
    </row>
    <row r="1148" spans="1:7" x14ac:dyDescent="0.25">
      <c r="A1148" s="2" t="s">
        <v>74</v>
      </c>
      <c r="B1148" s="2">
        <v>1.18</v>
      </c>
      <c r="C1148" s="2">
        <v>0.72899999999999998</v>
      </c>
      <c r="D1148" s="1">
        <f t="shared" si="77"/>
        <v>1.6186556927297668</v>
      </c>
      <c r="E1148" s="1">
        <f t="shared" si="78"/>
        <v>2.7024608324710115</v>
      </c>
      <c r="F1148" s="1">
        <f t="shared" si="76"/>
        <v>0.39109703987679473</v>
      </c>
      <c r="G1148" s="1">
        <f t="shared" si="75"/>
        <v>6.909949595431236</v>
      </c>
    </row>
    <row r="1149" spans="1:7" x14ac:dyDescent="0.25">
      <c r="A1149" s="2" t="s">
        <v>74</v>
      </c>
      <c r="B1149" s="2">
        <v>1.2270000000000001</v>
      </c>
      <c r="C1149" s="2">
        <v>1.1120000000000001</v>
      </c>
      <c r="D1149" s="1">
        <f t="shared" si="77"/>
        <v>1.1034172661870503</v>
      </c>
      <c r="E1149" s="1">
        <f t="shared" si="78"/>
        <v>4.2864644147816007</v>
      </c>
      <c r="F1149" s="1">
        <f t="shared" si="76"/>
        <v>0.83165328135766192</v>
      </c>
      <c r="G1149" s="1">
        <f t="shared" si="75"/>
        <v>5.1541483823451157</v>
      </c>
    </row>
    <row r="1150" spans="1:7" x14ac:dyDescent="0.25">
      <c r="A1150" s="2" t="s">
        <v>74</v>
      </c>
      <c r="B1150" s="2">
        <v>1.63</v>
      </c>
      <c r="C1150" s="2">
        <v>1.0089999999999999</v>
      </c>
      <c r="D1150" s="1">
        <f t="shared" si="77"/>
        <v>1.6154608523290388</v>
      </c>
      <c r="E1150" s="1">
        <f t="shared" si="78"/>
        <v>5.166883189579524</v>
      </c>
      <c r="F1150" s="1">
        <f t="shared" si="76"/>
        <v>1.0344145051987195</v>
      </c>
      <c r="G1150" s="1">
        <f t="shared" si="75"/>
        <v>4.9949833104737094</v>
      </c>
    </row>
    <row r="1151" spans="1:7" x14ac:dyDescent="0.25">
      <c r="A1151" s="2" t="s">
        <v>74</v>
      </c>
      <c r="B1151" s="2">
        <v>1.377</v>
      </c>
      <c r="C1151" s="2">
        <v>0.96799999999999997</v>
      </c>
      <c r="D1151" s="1">
        <f t="shared" si="77"/>
        <v>1.4225206611570249</v>
      </c>
      <c r="E1151" s="1">
        <f t="shared" si="78"/>
        <v>4.1875419453053642</v>
      </c>
      <c r="F1151" s="1">
        <f t="shared" si="76"/>
        <v>0.77592283511648752</v>
      </c>
      <c r="G1151" s="1">
        <f t="shared" si="75"/>
        <v>5.3968535990781845</v>
      </c>
    </row>
    <row r="1152" spans="1:7" x14ac:dyDescent="0.25">
      <c r="A1152" s="2" t="s">
        <v>74</v>
      </c>
      <c r="B1152" s="2">
        <v>1.5740000000000001</v>
      </c>
      <c r="C1152" s="2">
        <v>0.95899999999999996</v>
      </c>
      <c r="D1152" s="1">
        <f t="shared" si="77"/>
        <v>1.6412930135557875</v>
      </c>
      <c r="E1152" s="1">
        <f t="shared" si="78"/>
        <v>4.742127296443571</v>
      </c>
      <c r="F1152" s="1">
        <f t="shared" si="76"/>
        <v>0.90602474538542743</v>
      </c>
      <c r="G1152" s="1">
        <f t="shared" si="75"/>
        <v>5.2339931338478474</v>
      </c>
    </row>
    <row r="1153" spans="1:7" x14ac:dyDescent="0.25">
      <c r="A1153" s="2" t="s">
        <v>74</v>
      </c>
      <c r="B1153" s="2">
        <v>1.387</v>
      </c>
      <c r="C1153" s="2">
        <v>0.86899999999999999</v>
      </c>
      <c r="D1153" s="1">
        <f t="shared" si="77"/>
        <v>1.5960874568469505</v>
      </c>
      <c r="E1153" s="1">
        <f t="shared" si="78"/>
        <v>3.7865710501497385</v>
      </c>
      <c r="F1153" s="1">
        <f t="shared" si="76"/>
        <v>0.65083066321640004</v>
      </c>
      <c r="G1153" s="1">
        <f t="shared" si="75"/>
        <v>5.8180587734396747</v>
      </c>
    </row>
    <row r="1154" spans="1:7" x14ac:dyDescent="0.25">
      <c r="A1154" s="2" t="s">
        <v>74</v>
      </c>
      <c r="B1154" s="2">
        <v>1.7729999999999999</v>
      </c>
      <c r="C1154" s="2">
        <v>0.81699999999999995</v>
      </c>
      <c r="D1154" s="1">
        <f t="shared" si="77"/>
        <v>2.1701346389228888</v>
      </c>
      <c r="E1154" s="1">
        <f t="shared" si="78"/>
        <v>4.5507257640236123</v>
      </c>
      <c r="F1154" s="1">
        <f t="shared" si="76"/>
        <v>0.78671644845512434</v>
      </c>
      <c r="G1154" s="1">
        <f t="shared" si="75"/>
        <v>5.7844548349788232</v>
      </c>
    </row>
    <row r="1155" spans="1:7" x14ac:dyDescent="0.25">
      <c r="A1155" s="2" t="s">
        <v>74</v>
      </c>
      <c r="B1155" s="2">
        <v>1.4179999999999999</v>
      </c>
      <c r="C1155" s="2">
        <v>0.80900000000000005</v>
      </c>
      <c r="D1155" s="1">
        <f t="shared" si="77"/>
        <v>1.752781211372064</v>
      </c>
      <c r="E1155" s="1">
        <f t="shared" si="78"/>
        <v>3.6039157116773741</v>
      </c>
      <c r="F1155" s="1">
        <f t="shared" si="76"/>
        <v>0.59027568805967334</v>
      </c>
      <c r="G1155" s="1">
        <f t="shared" si="75"/>
        <v>6.1054788204542145</v>
      </c>
    </row>
    <row r="1156" spans="1:7" x14ac:dyDescent="0.25">
      <c r="A1156" s="2" t="s">
        <v>74</v>
      </c>
      <c r="B1156" s="2">
        <v>1.8979999999999999</v>
      </c>
      <c r="C1156" s="2">
        <v>1.08</v>
      </c>
      <c r="D1156" s="1">
        <f t="shared" si="77"/>
        <v>1.7574074074074073</v>
      </c>
      <c r="E1156" s="1">
        <f t="shared" si="78"/>
        <v>6.4397622850345009</v>
      </c>
      <c r="F1156" s="1">
        <f t="shared" si="76"/>
        <v>1.4089439865560731</v>
      </c>
      <c r="G1156" s="1">
        <f t="shared" si="75"/>
        <v>4.5706304483937776</v>
      </c>
    </row>
    <row r="1157" spans="1:7" x14ac:dyDescent="0.25">
      <c r="A1157" s="2" t="s">
        <v>74</v>
      </c>
      <c r="B1157" s="2">
        <v>1.7310000000000001</v>
      </c>
      <c r="C1157" s="2">
        <v>0.93100000000000005</v>
      </c>
      <c r="D1157" s="1">
        <f t="shared" si="77"/>
        <v>1.8592910848549946</v>
      </c>
      <c r="E1157" s="1">
        <f t="shared" si="78"/>
        <v>5.0628681984118211</v>
      </c>
      <c r="F1157" s="1">
        <f t="shared" si="76"/>
        <v>0.96712238145477714</v>
      </c>
      <c r="G1157" s="1">
        <f t="shared" si="75"/>
        <v>5.2349819376489757</v>
      </c>
    </row>
    <row r="1158" spans="1:7" x14ac:dyDescent="0.25">
      <c r="A1158" s="2" t="s">
        <v>74</v>
      </c>
      <c r="B1158" s="2">
        <v>2.3140000000000001</v>
      </c>
      <c r="C1158" s="2">
        <v>0.97799999999999998</v>
      </c>
      <c r="D1158" s="1">
        <f t="shared" si="77"/>
        <v>2.3660531697341516</v>
      </c>
      <c r="E1158" s="1">
        <f t="shared" si="78"/>
        <v>7.1097132015978319</v>
      </c>
      <c r="F1158" s="1">
        <f t="shared" si="76"/>
        <v>1.4934269045150614</v>
      </c>
      <c r="G1158" s="1">
        <f t="shared" ref="G1158:G1221" si="79">E1158/F1158</f>
        <v>4.7606703616381312</v>
      </c>
    </row>
    <row r="1159" spans="1:7" x14ac:dyDescent="0.25">
      <c r="A1159" s="2" t="s">
        <v>74</v>
      </c>
      <c r="B1159" s="2">
        <v>1.0960000000000001</v>
      </c>
      <c r="C1159" s="2">
        <v>1.095</v>
      </c>
      <c r="D1159" s="1">
        <f t="shared" si="77"/>
        <v>1.0009132420091325</v>
      </c>
      <c r="E1159" s="1">
        <f t="shared" si="78"/>
        <v>3.7702881754261828</v>
      </c>
      <c r="F1159" s="1">
        <f t="shared" ref="F1159:F1222" si="80">(((4/3)*PI()*(C1159/2)^3)+(PI()*((C1159/2)^2)*(B1159-C1159)))</f>
        <v>0.68839149602623417</v>
      </c>
      <c r="G1159" s="1">
        <f t="shared" si="79"/>
        <v>5.4769534446464156</v>
      </c>
    </row>
    <row r="1160" spans="1:7" x14ac:dyDescent="0.25">
      <c r="A1160" s="2" t="s">
        <v>74</v>
      </c>
      <c r="B1160" s="2">
        <v>1.1539999999999999</v>
      </c>
      <c r="C1160" s="2">
        <v>0.89900000000000002</v>
      </c>
      <c r="D1160" s="1">
        <f t="shared" si="77"/>
        <v>1.2836484983314793</v>
      </c>
      <c r="E1160" s="1">
        <f t="shared" si="78"/>
        <v>3.2592327320961165</v>
      </c>
      <c r="F1160" s="1">
        <f t="shared" si="80"/>
        <v>0.54229626874882642</v>
      </c>
      <c r="G1160" s="1">
        <f t="shared" si="79"/>
        <v>6.010059297689331</v>
      </c>
    </row>
    <row r="1161" spans="1:7" x14ac:dyDescent="0.25">
      <c r="A1161" s="2" t="s">
        <v>74</v>
      </c>
      <c r="B1161" s="2">
        <v>1.1519999999999999</v>
      </c>
      <c r="C1161" s="2">
        <v>1.0089999999999999</v>
      </c>
      <c r="D1161" s="1">
        <f t="shared" si="77"/>
        <v>1.1417244796828543</v>
      </c>
      <c r="E1161" s="1">
        <f t="shared" si="78"/>
        <v>3.6516867695678599</v>
      </c>
      <c r="F1161" s="1">
        <f t="shared" si="80"/>
        <v>0.65220620825077724</v>
      </c>
      <c r="G1161" s="1">
        <f t="shared" si="79"/>
        <v>5.5989757892089314</v>
      </c>
    </row>
    <row r="1162" spans="1:7" x14ac:dyDescent="0.25">
      <c r="A1162" s="2" t="s">
        <v>74</v>
      </c>
      <c r="B1162" s="2">
        <v>1.575</v>
      </c>
      <c r="C1162" s="2">
        <v>0.97499999999999998</v>
      </c>
      <c r="D1162" s="1">
        <f t="shared" si="77"/>
        <v>1.6153846153846154</v>
      </c>
      <c r="E1162" s="1">
        <f t="shared" si="78"/>
        <v>4.8243082186688255</v>
      </c>
      <c r="F1162" s="1">
        <f t="shared" si="80"/>
        <v>0.93327391134962401</v>
      </c>
      <c r="G1162" s="1">
        <f t="shared" si="79"/>
        <v>5.1692307692307695</v>
      </c>
    </row>
    <row r="1163" spans="1:7" x14ac:dyDescent="0.25">
      <c r="A1163" s="2" t="s">
        <v>74</v>
      </c>
      <c r="B1163" s="2">
        <v>0.98599999999999999</v>
      </c>
      <c r="C1163" s="2">
        <v>0.83599999999999997</v>
      </c>
      <c r="D1163" s="1">
        <f t="shared" si="77"/>
        <v>1.1794258373205742</v>
      </c>
      <c r="E1163" s="1">
        <f t="shared" si="78"/>
        <v>2.5896022579834517</v>
      </c>
      <c r="F1163" s="1">
        <f t="shared" si="80"/>
        <v>0.38826349635265212</v>
      </c>
      <c r="G1163" s="1">
        <f t="shared" si="79"/>
        <v>6.6697031328213425</v>
      </c>
    </row>
    <row r="1164" spans="1:7" x14ac:dyDescent="0.25">
      <c r="A1164" s="2" t="s">
        <v>74</v>
      </c>
      <c r="B1164" s="2">
        <v>1.32</v>
      </c>
      <c r="C1164" s="2">
        <v>0.88200000000000001</v>
      </c>
      <c r="D1164" s="1">
        <f t="shared" si="77"/>
        <v>1.4965986394557824</v>
      </c>
      <c r="E1164" s="1">
        <f t="shared" si="78"/>
        <v>3.6575678310153812</v>
      </c>
      <c r="F1164" s="1">
        <f t="shared" si="80"/>
        <v>0.62686556296522933</v>
      </c>
      <c r="G1164" s="1">
        <f t="shared" si="79"/>
        <v>5.8346925514845314</v>
      </c>
    </row>
    <row r="1165" spans="1:7" x14ac:dyDescent="0.25">
      <c r="A1165" s="2" t="s">
        <v>74</v>
      </c>
      <c r="B1165" s="2">
        <v>1.0429999999999999</v>
      </c>
      <c r="C1165" s="2">
        <v>1.008</v>
      </c>
      <c r="D1165" s="1">
        <f t="shared" si="77"/>
        <v>1.0347222222222221</v>
      </c>
      <c r="E1165" s="1">
        <f t="shared" si="78"/>
        <v>3.3028945867957074</v>
      </c>
      <c r="F1165" s="1">
        <f t="shared" si="80"/>
        <v>0.56419646324244521</v>
      </c>
      <c r="G1165" s="1">
        <f t="shared" si="79"/>
        <v>5.8541568442558543</v>
      </c>
    </row>
    <row r="1166" spans="1:7" x14ac:dyDescent="0.25">
      <c r="A1166" s="2" t="s">
        <v>74</v>
      </c>
      <c r="B1166" s="2">
        <v>1.4910000000000001</v>
      </c>
      <c r="C1166" s="2">
        <v>0.94499999999999995</v>
      </c>
      <c r="D1166" s="1">
        <f t="shared" si="77"/>
        <v>1.5777777777777779</v>
      </c>
      <c r="E1166" s="1">
        <f t="shared" si="78"/>
        <v>4.4264883409447506</v>
      </c>
      <c r="F1166" s="1">
        <f t="shared" si="80"/>
        <v>0.8248231091647753</v>
      </c>
      <c r="G1166" s="1">
        <f t="shared" si="79"/>
        <v>5.3665910808767956</v>
      </c>
    </row>
    <row r="1167" spans="1:7" x14ac:dyDescent="0.25">
      <c r="A1167" s="2" t="s">
        <v>74</v>
      </c>
      <c r="B1167" s="2">
        <v>1.163</v>
      </c>
      <c r="C1167" s="2">
        <v>0.89800000000000002</v>
      </c>
      <c r="D1167" s="1">
        <f t="shared" si="77"/>
        <v>1.2951002227171493</v>
      </c>
      <c r="E1167" s="1">
        <f t="shared" si="78"/>
        <v>3.2809976860001866</v>
      </c>
      <c r="F1167" s="1">
        <f t="shared" si="80"/>
        <v>0.5470017464871727</v>
      </c>
      <c r="G1167" s="1">
        <f t="shared" si="79"/>
        <v>5.9981484649192556</v>
      </c>
    </row>
    <row r="1168" spans="1:7" x14ac:dyDescent="0.25">
      <c r="A1168" s="2" t="s">
        <v>74</v>
      </c>
      <c r="B1168" s="2">
        <v>1.512</v>
      </c>
      <c r="C1168" s="2">
        <v>1.075</v>
      </c>
      <c r="D1168" s="1">
        <f t="shared" si="77"/>
        <v>1.4065116279069767</v>
      </c>
      <c r="E1168" s="1">
        <f t="shared" si="78"/>
        <v>5.1063446991448496</v>
      </c>
      <c r="F1168" s="1">
        <f t="shared" si="80"/>
        <v>1.0470975765553818</v>
      </c>
      <c r="G1168" s="1">
        <f t="shared" si="79"/>
        <v>4.8766655691660565</v>
      </c>
    </row>
    <row r="1169" spans="1:7" x14ac:dyDescent="0.25">
      <c r="A1169" s="2" t="s">
        <v>74</v>
      </c>
      <c r="B1169" s="2">
        <v>2.3140000000000001</v>
      </c>
      <c r="C1169" s="2">
        <v>1.046</v>
      </c>
      <c r="D1169" s="1">
        <f t="shared" si="77"/>
        <v>2.2122370936902485</v>
      </c>
      <c r="E1169" s="1">
        <f t="shared" si="78"/>
        <v>7.6040490888254944</v>
      </c>
      <c r="F1169" s="1">
        <f t="shared" si="80"/>
        <v>1.6888437483934746</v>
      </c>
      <c r="G1169" s="1">
        <f t="shared" si="79"/>
        <v>4.5025178297630575</v>
      </c>
    </row>
    <row r="1170" spans="1:7" x14ac:dyDescent="0.25">
      <c r="A1170" s="2" t="s">
        <v>74</v>
      </c>
      <c r="B1170" s="2">
        <v>1.466</v>
      </c>
      <c r="C1170" s="2">
        <v>0.93</v>
      </c>
      <c r="D1170" s="1">
        <f t="shared" si="77"/>
        <v>1.5763440860215052</v>
      </c>
      <c r="E1170" s="1">
        <f t="shared" si="78"/>
        <v>4.2831845920512528</v>
      </c>
      <c r="F1170" s="1">
        <f t="shared" si="80"/>
        <v>0.78526024747995571</v>
      </c>
      <c r="G1170" s="1">
        <f t="shared" si="79"/>
        <v>5.4544778063027879</v>
      </c>
    </row>
    <row r="1171" spans="1:7" x14ac:dyDescent="0.25">
      <c r="A1171" s="2" t="s">
        <v>74</v>
      </c>
      <c r="B1171" s="2">
        <v>1.258</v>
      </c>
      <c r="C1171" s="2">
        <v>1.0429999999999999</v>
      </c>
      <c r="D1171" s="1">
        <f t="shared" si="77"/>
        <v>1.2061361457334612</v>
      </c>
      <c r="E1171" s="1">
        <f t="shared" si="78"/>
        <v>4.122064871219246</v>
      </c>
      <c r="F1171" s="1">
        <f t="shared" si="80"/>
        <v>0.77778389025713079</v>
      </c>
      <c r="G1171" s="1">
        <f t="shared" si="79"/>
        <v>5.2997560413041152</v>
      </c>
    </row>
    <row r="1172" spans="1:7" x14ac:dyDescent="0.25">
      <c r="A1172" s="2" t="s">
        <v>74</v>
      </c>
      <c r="B1172" s="2">
        <v>1.653</v>
      </c>
      <c r="C1172" s="2">
        <v>0.77600000000000002</v>
      </c>
      <c r="D1172" s="1">
        <f t="shared" si="77"/>
        <v>2.1301546391752577</v>
      </c>
      <c r="E1172" s="1">
        <f t="shared" si="78"/>
        <v>4.0298088613539278</v>
      </c>
      <c r="F1172" s="1">
        <f t="shared" si="80"/>
        <v>0.65944705598032582</v>
      </c>
      <c r="G1172" s="1">
        <f t="shared" si="79"/>
        <v>6.1108906694006899</v>
      </c>
    </row>
    <row r="1173" spans="1:7" x14ac:dyDescent="0.25">
      <c r="A1173" s="2" t="s">
        <v>74</v>
      </c>
      <c r="B1173" s="2">
        <v>1.403</v>
      </c>
      <c r="C1173" s="2">
        <v>0.92500000000000004</v>
      </c>
      <c r="D1173" s="1">
        <f t="shared" si="77"/>
        <v>1.5167567567567568</v>
      </c>
      <c r="E1173" s="1">
        <f t="shared" si="78"/>
        <v>4.0770804060124943</v>
      </c>
      <c r="F1173" s="1">
        <f t="shared" si="80"/>
        <v>0.73562290029366562</v>
      </c>
      <c r="G1173" s="1">
        <f t="shared" si="79"/>
        <v>5.5423511209138487</v>
      </c>
    </row>
    <row r="1174" spans="1:7" x14ac:dyDescent="0.25">
      <c r="A1174" s="2" t="s">
        <v>74</v>
      </c>
      <c r="B1174" s="2">
        <v>1.694</v>
      </c>
      <c r="C1174" s="2">
        <v>0.999</v>
      </c>
      <c r="D1174" s="1">
        <f t="shared" si="77"/>
        <v>1.6956956956956957</v>
      </c>
      <c r="E1174" s="1">
        <f t="shared" si="78"/>
        <v>5.3165360972259279</v>
      </c>
      <c r="F1174" s="1">
        <f t="shared" si="80"/>
        <v>1.0667901155100594</v>
      </c>
      <c r="G1174" s="1">
        <f t="shared" si="79"/>
        <v>4.9836758139476736</v>
      </c>
    </row>
    <row r="1175" spans="1:7" x14ac:dyDescent="0.25">
      <c r="A1175" s="2" t="s">
        <v>74</v>
      </c>
      <c r="B1175" s="2">
        <v>1.516</v>
      </c>
      <c r="C1175" s="2">
        <v>1.038</v>
      </c>
      <c r="D1175" s="1">
        <f t="shared" si="77"/>
        <v>1.4605009633911368</v>
      </c>
      <c r="E1175" s="1">
        <f t="shared" si="78"/>
        <v>4.9436353324301274</v>
      </c>
      <c r="F1175" s="1">
        <f t="shared" si="80"/>
        <v>0.99008037035341223</v>
      </c>
      <c r="G1175" s="1">
        <f t="shared" si="79"/>
        <v>4.9931656868073055</v>
      </c>
    </row>
    <row r="1176" spans="1:7" x14ac:dyDescent="0.25">
      <c r="A1176" s="2" t="s">
        <v>74</v>
      </c>
      <c r="B1176" s="2">
        <v>1.2569999999999999</v>
      </c>
      <c r="C1176" s="2">
        <v>0.83499999999999996</v>
      </c>
      <c r="D1176" s="1">
        <f t="shared" si="77"/>
        <v>1.5053892215568863</v>
      </c>
      <c r="E1176" s="1">
        <f t="shared" si="78"/>
        <v>3.2973999412445787</v>
      </c>
      <c r="F1176" s="1">
        <f t="shared" si="80"/>
        <v>0.53591711747265713</v>
      </c>
      <c r="G1176" s="1">
        <f t="shared" si="79"/>
        <v>6.1528169818401341</v>
      </c>
    </row>
    <row r="1177" spans="1:7" x14ac:dyDescent="0.25">
      <c r="A1177" s="2" t="s">
        <v>74</v>
      </c>
      <c r="B1177" s="2">
        <v>1.4059999999999999</v>
      </c>
      <c r="C1177" s="2">
        <v>1.0049999999999999</v>
      </c>
      <c r="D1177" s="1">
        <f t="shared" si="77"/>
        <v>1.3990049751243783</v>
      </c>
      <c r="E1177" s="1">
        <f t="shared" si="78"/>
        <v>4.4391646673019842</v>
      </c>
      <c r="F1177" s="1">
        <f t="shared" si="80"/>
        <v>0.84959407636447848</v>
      </c>
      <c r="G1177" s="1">
        <f t="shared" si="79"/>
        <v>5.2250419239005721</v>
      </c>
    </row>
    <row r="1178" spans="1:7" x14ac:dyDescent="0.25">
      <c r="A1178" s="2" t="s">
        <v>74</v>
      </c>
      <c r="B1178" s="2">
        <v>1.341</v>
      </c>
      <c r="C1178" s="2">
        <v>0.89300000000000002</v>
      </c>
      <c r="D1178" s="1">
        <f t="shared" si="77"/>
        <v>1.501679731243001</v>
      </c>
      <c r="E1178" s="1">
        <f t="shared" si="78"/>
        <v>3.7620980433782742</v>
      </c>
      <c r="F1178" s="1">
        <f t="shared" si="80"/>
        <v>0.65345529580326733</v>
      </c>
      <c r="G1178" s="1">
        <f t="shared" si="79"/>
        <v>5.7572385862351494</v>
      </c>
    </row>
    <row r="1179" spans="1:7" x14ac:dyDescent="0.25">
      <c r="A1179" s="2" t="s">
        <v>74</v>
      </c>
      <c r="B1179" s="2">
        <v>1.6639999999999999</v>
      </c>
      <c r="C1179" s="2">
        <v>0.98399999999999999</v>
      </c>
      <c r="D1179" s="1">
        <f t="shared" si="77"/>
        <v>1.6910569105691056</v>
      </c>
      <c r="E1179" s="1">
        <f t="shared" si="78"/>
        <v>5.1439684127642407</v>
      </c>
      <c r="F1179" s="1">
        <f t="shared" si="80"/>
        <v>1.0159832227556755</v>
      </c>
      <c r="G1179" s="1">
        <f t="shared" si="79"/>
        <v>5.0630446424224731</v>
      </c>
    </row>
    <row r="1180" spans="1:7" x14ac:dyDescent="0.25">
      <c r="A1180" s="2" t="s">
        <v>74</v>
      </c>
      <c r="B1180" s="2">
        <v>1.022</v>
      </c>
      <c r="C1180" s="2">
        <v>1.02</v>
      </c>
      <c r="D1180" s="1">
        <f t="shared" si="77"/>
        <v>1.0019607843137255</v>
      </c>
      <c r="E1180" s="1">
        <f t="shared" si="78"/>
        <v>3.2749218458081439</v>
      </c>
      <c r="F1180" s="1">
        <f t="shared" si="80"/>
        <v>0.55728146595351691</v>
      </c>
      <c r="G1180" s="1">
        <f t="shared" si="79"/>
        <v>5.8766028405497099</v>
      </c>
    </row>
    <row r="1181" spans="1:7" x14ac:dyDescent="0.25">
      <c r="A1181" s="2" t="s">
        <v>74</v>
      </c>
      <c r="B1181" s="2">
        <v>1.421</v>
      </c>
      <c r="C1181" s="2">
        <v>0.995</v>
      </c>
      <c r="D1181" s="1">
        <f t="shared" si="77"/>
        <v>1.4281407035175879</v>
      </c>
      <c r="E1181" s="1">
        <f t="shared" si="78"/>
        <v>4.4418821449473409</v>
      </c>
      <c r="F1181" s="1">
        <f t="shared" si="80"/>
        <v>0.8470261843443273</v>
      </c>
      <c r="G1181" s="1">
        <f t="shared" si="79"/>
        <v>5.2440907105908989</v>
      </c>
    </row>
    <row r="1182" spans="1:7" x14ac:dyDescent="0.25">
      <c r="A1182" s="2" t="s">
        <v>74</v>
      </c>
      <c r="B1182" s="2">
        <v>1.4350000000000001</v>
      </c>
      <c r="C1182" s="2">
        <v>1.024</v>
      </c>
      <c r="D1182" s="1">
        <f t="shared" si="77"/>
        <v>1.4013671875</v>
      </c>
      <c r="E1182" s="1">
        <f t="shared" si="78"/>
        <v>4.6163819088909861</v>
      </c>
      <c r="F1182" s="1">
        <f t="shared" si="80"/>
        <v>0.90068881649855026</v>
      </c>
      <c r="G1182" s="1">
        <f t="shared" si="79"/>
        <v>5.1253905059433107</v>
      </c>
    </row>
    <row r="1183" spans="1:7" x14ac:dyDescent="0.25">
      <c r="A1183" s="2" t="s">
        <v>74</v>
      </c>
      <c r="B1183" s="2">
        <v>1.46</v>
      </c>
      <c r="C1183" s="2">
        <v>1.0049999999999999</v>
      </c>
      <c r="D1183" s="1">
        <f t="shared" si="77"/>
        <v>1.4527363184079602</v>
      </c>
      <c r="E1183" s="1">
        <f t="shared" si="78"/>
        <v>4.6096589006123025</v>
      </c>
      <c r="F1183" s="1">
        <f t="shared" si="80"/>
        <v>0.89243075248369585</v>
      </c>
      <c r="G1183" s="1">
        <f t="shared" si="79"/>
        <v>5.1652846876727478</v>
      </c>
    </row>
    <row r="1184" spans="1:7" x14ac:dyDescent="0.25">
      <c r="A1184" s="2" t="s">
        <v>74</v>
      </c>
      <c r="B1184" s="2">
        <v>1.792</v>
      </c>
      <c r="C1184" s="2">
        <v>0.92300000000000004</v>
      </c>
      <c r="D1184" s="1">
        <f t="shared" si="77"/>
        <v>1.9414951245937162</v>
      </c>
      <c r="E1184" s="1">
        <f t="shared" si="78"/>
        <v>5.1962445145199752</v>
      </c>
      <c r="F1184" s="1">
        <f t="shared" si="80"/>
        <v>0.993172586857065</v>
      </c>
      <c r="G1184" s="1">
        <f t="shared" si="79"/>
        <v>5.231965303194384</v>
      </c>
    </row>
    <row r="1185" spans="1:7" x14ac:dyDescent="0.25">
      <c r="A1185" s="2" t="s">
        <v>74</v>
      </c>
      <c r="B1185" s="2">
        <v>1.66</v>
      </c>
      <c r="C1185" s="2">
        <v>0.96599999999999997</v>
      </c>
      <c r="D1185" s="1">
        <f t="shared" si="77"/>
        <v>1.7184265010351967</v>
      </c>
      <c r="E1185" s="1">
        <f t="shared" si="78"/>
        <v>5.0377323155904481</v>
      </c>
      <c r="F1185" s="1">
        <f t="shared" si="80"/>
        <v>0.98061887345770771</v>
      </c>
      <c r="G1185" s="1">
        <f t="shared" si="79"/>
        <v>5.1372989567569407</v>
      </c>
    </row>
    <row r="1186" spans="1:7" x14ac:dyDescent="0.25">
      <c r="A1186" s="2" t="s">
        <v>74</v>
      </c>
      <c r="B1186" s="2">
        <v>1.4039999999999999</v>
      </c>
      <c r="C1186" s="2">
        <v>0.93400000000000005</v>
      </c>
      <c r="D1186" s="1">
        <f t="shared" si="77"/>
        <v>1.5032119914346893</v>
      </c>
      <c r="E1186" s="1">
        <f t="shared" si="78"/>
        <v>4.1196835439878248</v>
      </c>
      <c r="F1186" s="1">
        <f t="shared" si="80"/>
        <v>0.74863707038327476</v>
      </c>
      <c r="G1186" s="1">
        <f t="shared" si="79"/>
        <v>5.5029115000659772</v>
      </c>
    </row>
    <row r="1187" spans="1:7" x14ac:dyDescent="0.25">
      <c r="A1187" s="2" t="s">
        <v>74</v>
      </c>
      <c r="B1187" s="2">
        <v>1.43</v>
      </c>
      <c r="C1187" s="2">
        <v>0.99399999999999999</v>
      </c>
      <c r="D1187" s="1">
        <f t="shared" si="77"/>
        <v>1.4386317907444668</v>
      </c>
      <c r="E1187" s="1">
        <f t="shared" si="78"/>
        <v>4.4655226296656032</v>
      </c>
      <c r="F1187" s="1">
        <f t="shared" si="80"/>
        <v>0.85256715686792317</v>
      </c>
      <c r="G1187" s="1">
        <f t="shared" si="79"/>
        <v>5.2377371022250001</v>
      </c>
    </row>
    <row r="1188" spans="1:7" x14ac:dyDescent="0.25">
      <c r="A1188" s="2" t="s">
        <v>74</v>
      </c>
      <c r="B1188" s="2">
        <v>1.56</v>
      </c>
      <c r="C1188" s="2">
        <v>1.0009999999999999</v>
      </c>
      <c r="D1188" s="1">
        <f t="shared" si="77"/>
        <v>1.5584415584415587</v>
      </c>
      <c r="E1188" s="1">
        <f t="shared" si="78"/>
        <v>4.905785424139677</v>
      </c>
      <c r="F1188" s="1">
        <f t="shared" si="80"/>
        <v>0.96508723076844427</v>
      </c>
      <c r="G1188" s="1">
        <f t="shared" si="79"/>
        <v>5.0832559666481938</v>
      </c>
    </row>
    <row r="1189" spans="1:7" x14ac:dyDescent="0.25">
      <c r="A1189" s="2" t="s">
        <v>74</v>
      </c>
      <c r="B1189" s="2">
        <v>1.0980000000000001</v>
      </c>
      <c r="C1189" s="2">
        <v>0.93200000000000005</v>
      </c>
      <c r="D1189" s="1">
        <f t="shared" si="77"/>
        <v>1.1781115879828326</v>
      </c>
      <c r="E1189" s="1">
        <f t="shared" si="78"/>
        <v>3.2149048597539647</v>
      </c>
      <c r="F1189" s="1">
        <f t="shared" si="80"/>
        <v>0.53713115663210553</v>
      </c>
      <c r="G1189" s="1">
        <f t="shared" si="79"/>
        <v>5.9853255951710373</v>
      </c>
    </row>
    <row r="1190" spans="1:7" x14ac:dyDescent="0.25">
      <c r="A1190" s="2" t="s">
        <v>74</v>
      </c>
      <c r="B1190" s="2">
        <v>1.478</v>
      </c>
      <c r="C1190" s="2">
        <f>(0.621+0.878)/2</f>
        <v>0.74950000000000006</v>
      </c>
      <c r="D1190" s="1">
        <f t="shared" si="77"/>
        <v>1.971981320880587</v>
      </c>
      <c r="E1190" s="1">
        <f t="shared" si="78"/>
        <v>3.4801338195332834</v>
      </c>
      <c r="F1190" s="1">
        <f t="shared" si="80"/>
        <v>0.54186420371130761</v>
      </c>
      <c r="G1190" s="1">
        <f t="shared" si="79"/>
        <v>6.4225202471344947</v>
      </c>
    </row>
    <row r="1191" spans="1:7" x14ac:dyDescent="0.25">
      <c r="A1191" s="2" t="s">
        <v>74</v>
      </c>
      <c r="B1191" s="2">
        <v>1.4930000000000001</v>
      </c>
      <c r="C1191" s="2">
        <v>0.91600000000000004</v>
      </c>
      <c r="D1191" s="1">
        <f t="shared" si="77"/>
        <v>1.6299126637554586</v>
      </c>
      <c r="E1191" s="1">
        <f t="shared" si="78"/>
        <v>4.2964044139375588</v>
      </c>
      <c r="F1191" s="1">
        <f t="shared" si="80"/>
        <v>0.78266406882135087</v>
      </c>
      <c r="G1191" s="1">
        <f t="shared" si="79"/>
        <v>5.4894616797826279</v>
      </c>
    </row>
    <row r="1192" spans="1:7" x14ac:dyDescent="0.25">
      <c r="A1192" s="2" t="s">
        <v>74</v>
      </c>
      <c r="B1192" s="2">
        <v>1.306</v>
      </c>
      <c r="C1192" s="2">
        <v>1.038</v>
      </c>
      <c r="D1192" s="1">
        <f t="shared" si="77"/>
        <v>1.258188824662813</v>
      </c>
      <c r="E1192" s="1">
        <f t="shared" si="78"/>
        <v>4.258830965800624</v>
      </c>
      <c r="F1192" s="1">
        <f t="shared" si="80"/>
        <v>0.81237363721305633</v>
      </c>
      <c r="G1192" s="1">
        <f t="shared" si="79"/>
        <v>5.2424534360950537</v>
      </c>
    </row>
    <row r="1193" spans="1:7" x14ac:dyDescent="0.25">
      <c r="A1193" s="2" t="s">
        <v>74</v>
      </c>
      <c r="B1193" s="2">
        <v>2.0990000000000002</v>
      </c>
      <c r="C1193" s="2">
        <v>0.79300000000000004</v>
      </c>
      <c r="D1193" s="1">
        <f t="shared" si="77"/>
        <v>2.646910466582598</v>
      </c>
      <c r="E1193" s="1">
        <f t="shared" si="78"/>
        <v>5.2292029630487864</v>
      </c>
      <c r="F1193" s="1">
        <f t="shared" si="80"/>
        <v>0.90613608683246283</v>
      </c>
      <c r="G1193" s="1">
        <f t="shared" si="79"/>
        <v>5.770880377723687</v>
      </c>
    </row>
    <row r="1194" spans="1:7" x14ac:dyDescent="0.25">
      <c r="A1194" s="2" t="s">
        <v>74</v>
      </c>
      <c r="B1194" s="2">
        <v>1.3919999999999999</v>
      </c>
      <c r="C1194" s="2">
        <v>1.133</v>
      </c>
      <c r="D1194" s="1">
        <f t="shared" si="77"/>
        <v>1.2285966460723741</v>
      </c>
      <c r="E1194" s="1">
        <f t="shared" si="78"/>
        <v>4.9547188713119912</v>
      </c>
      <c r="F1194" s="1">
        <f t="shared" si="80"/>
        <v>1.0226579497294606</v>
      </c>
      <c r="G1194" s="1">
        <f t="shared" si="79"/>
        <v>4.8449424097497502</v>
      </c>
    </row>
    <row r="1195" spans="1:7" x14ac:dyDescent="0.25">
      <c r="A1195" s="2" t="s">
        <v>74</v>
      </c>
      <c r="B1195" s="2">
        <v>1.865</v>
      </c>
      <c r="C1195" s="2">
        <v>0.89100000000000001</v>
      </c>
      <c r="D1195" s="1">
        <f t="shared" si="77"/>
        <v>2.0931537598204266</v>
      </c>
      <c r="E1195" s="1">
        <f t="shared" si="78"/>
        <v>5.2204316363599634</v>
      </c>
      <c r="F1195" s="1">
        <f t="shared" si="80"/>
        <v>0.97766788123041137</v>
      </c>
      <c r="G1195" s="1">
        <f t="shared" si="79"/>
        <v>5.3396779587255772</v>
      </c>
    </row>
    <row r="1196" spans="1:7" x14ac:dyDescent="0.25">
      <c r="A1196" s="2" t="s">
        <v>74</v>
      </c>
      <c r="B1196" s="2">
        <v>1.68</v>
      </c>
      <c r="C1196" s="2">
        <v>1.004</v>
      </c>
      <c r="D1196" s="1">
        <f t="shared" si="77"/>
        <v>1.6733067729083664</v>
      </c>
      <c r="E1196" s="1">
        <f t="shared" si="78"/>
        <v>5.2989871606629757</v>
      </c>
      <c r="F1196" s="1">
        <f t="shared" si="80"/>
        <v>1.0650922137478926</v>
      </c>
      <c r="G1196" s="1">
        <f t="shared" si="79"/>
        <v>4.9751440225223975</v>
      </c>
    </row>
    <row r="1197" spans="1:7" x14ac:dyDescent="0.25">
      <c r="A1197" s="2" t="s">
        <v>74</v>
      </c>
      <c r="B1197" s="2">
        <v>1.3160000000000001</v>
      </c>
      <c r="C1197" s="2">
        <v>1.0409999999999999</v>
      </c>
      <c r="D1197" s="1">
        <f t="shared" si="77"/>
        <v>1.2641690682036504</v>
      </c>
      <c r="E1197" s="1">
        <f t="shared" si="78"/>
        <v>4.3038437053412588</v>
      </c>
      <c r="F1197" s="1">
        <f t="shared" si="80"/>
        <v>0.82473631402834013</v>
      </c>
      <c r="G1197" s="1">
        <f t="shared" si="79"/>
        <v>5.2184481659593409</v>
      </c>
    </row>
    <row r="1198" spans="1:7" x14ac:dyDescent="0.25">
      <c r="A1198" s="2" t="s">
        <v>74</v>
      </c>
      <c r="B1198" s="2">
        <v>1.1020000000000001</v>
      </c>
      <c r="C1198" s="2">
        <v>1.01</v>
      </c>
      <c r="D1198" s="1">
        <f t="shared" si="77"/>
        <v>1.0910891089108912</v>
      </c>
      <c r="E1198" s="1">
        <f t="shared" si="78"/>
        <v>3.4966554552985118</v>
      </c>
      <c r="F1198" s="1">
        <f t="shared" si="80"/>
        <v>0.61317333141402264</v>
      </c>
      <c r="G1198" s="1">
        <f t="shared" si="79"/>
        <v>5.7025563183496057</v>
      </c>
    </row>
    <row r="1199" spans="1:7" x14ac:dyDescent="0.25">
      <c r="A1199" s="2" t="s">
        <v>74</v>
      </c>
      <c r="B1199" s="2">
        <v>1.5629999999999999</v>
      </c>
      <c r="C1199" s="2">
        <v>1.032</v>
      </c>
      <c r="D1199" s="1">
        <f t="shared" si="77"/>
        <v>1.51453488372093</v>
      </c>
      <c r="E1199" s="1">
        <f t="shared" si="78"/>
        <v>5.0674392157227928</v>
      </c>
      <c r="F1199" s="1">
        <f t="shared" si="80"/>
        <v>1.0196543622669545</v>
      </c>
      <c r="G1199" s="1">
        <f t="shared" si="79"/>
        <v>4.9697617185264322</v>
      </c>
    </row>
    <row r="1200" spans="1:7" x14ac:dyDescent="0.25">
      <c r="A1200" s="2" t="s">
        <v>74</v>
      </c>
      <c r="B1200" s="2">
        <v>1.141</v>
      </c>
      <c r="C1200" s="2">
        <v>1</v>
      </c>
      <c r="D1200" s="1">
        <f t="shared" si="77"/>
        <v>1.141</v>
      </c>
      <c r="E1200" s="1">
        <f t="shared" si="78"/>
        <v>3.5845572177459539</v>
      </c>
      <c r="F1200" s="1">
        <f t="shared" si="80"/>
        <v>0.63433991663733902</v>
      </c>
      <c r="G1200" s="1">
        <f t="shared" si="79"/>
        <v>5.6508460586050351</v>
      </c>
    </row>
    <row r="1201" spans="1:7" x14ac:dyDescent="0.25">
      <c r="A1201" s="2" t="s">
        <v>74</v>
      </c>
      <c r="B1201" s="2">
        <v>1.5189999999999999</v>
      </c>
      <c r="C1201" s="2">
        <v>1.103</v>
      </c>
      <c r="D1201" s="1">
        <f t="shared" si="77"/>
        <v>1.3771532184950135</v>
      </c>
      <c r="E1201" s="1">
        <f t="shared" si="78"/>
        <v>5.263603402605594</v>
      </c>
      <c r="F1201" s="1">
        <f t="shared" si="80"/>
        <v>1.1001248752642907</v>
      </c>
      <c r="G1201" s="1">
        <f t="shared" si="79"/>
        <v>4.784550845958357</v>
      </c>
    </row>
    <row r="1202" spans="1:7" x14ac:dyDescent="0.25">
      <c r="A1202" s="2" t="s">
        <v>74</v>
      </c>
      <c r="B1202" s="2">
        <v>1.3979999999999999</v>
      </c>
      <c r="C1202" s="2">
        <v>0.85299999999999998</v>
      </c>
      <c r="D1202" s="1">
        <f t="shared" si="77"/>
        <v>1.6389214536928487</v>
      </c>
      <c r="E1202" s="1">
        <f t="shared" si="78"/>
        <v>3.7463303898499065</v>
      </c>
      <c r="F1202" s="1">
        <f t="shared" si="80"/>
        <v>0.63641904071964239</v>
      </c>
      <c r="G1202" s="1">
        <f t="shared" si="79"/>
        <v>5.8865781036558484</v>
      </c>
    </row>
    <row r="1203" spans="1:7" x14ac:dyDescent="0.25">
      <c r="A1203" s="2" t="s">
        <v>74</v>
      </c>
      <c r="B1203" s="2">
        <v>1.33</v>
      </c>
      <c r="C1203" s="2">
        <v>1.0149999999999999</v>
      </c>
      <c r="D1203" s="1">
        <f t="shared" si="77"/>
        <v>1.3103448275862071</v>
      </c>
      <c r="E1203" s="1">
        <f t="shared" si="78"/>
        <v>4.240993002713541</v>
      </c>
      <c r="F1203" s="1">
        <f t="shared" si="80"/>
        <v>0.80239401602875149</v>
      </c>
      <c r="G1203" s="1">
        <f t="shared" si="79"/>
        <v>5.2854245146334407</v>
      </c>
    </row>
    <row r="1204" spans="1:7" x14ac:dyDescent="0.25">
      <c r="A1204" s="2" t="s">
        <v>74</v>
      </c>
      <c r="B1204" s="2">
        <v>1.0489999999999999</v>
      </c>
      <c r="C1204" s="2">
        <v>0.78600000000000003</v>
      </c>
      <c r="D1204" s="1">
        <f t="shared" si="77"/>
        <v>1.3346055979643765</v>
      </c>
      <c r="E1204" s="1">
        <f t="shared" si="78"/>
        <v>2.5902871251819342</v>
      </c>
      <c r="F1204" s="1">
        <f t="shared" si="80"/>
        <v>0.38186486903462613</v>
      </c>
      <c r="G1204" s="1">
        <f t="shared" si="79"/>
        <v>6.7832558981670985</v>
      </c>
    </row>
    <row r="1205" spans="1:7" x14ac:dyDescent="0.25">
      <c r="A1205" s="2" t="s">
        <v>74</v>
      </c>
      <c r="B1205" s="2">
        <v>1.4119999999999999</v>
      </c>
      <c r="C1205" s="2">
        <v>0.91500000000000004</v>
      </c>
      <c r="D1205" s="1">
        <f t="shared" si="77"/>
        <v>1.5431693989071036</v>
      </c>
      <c r="E1205" s="1">
        <f t="shared" si="78"/>
        <v>4.0588748765849409</v>
      </c>
      <c r="F1205" s="1">
        <f t="shared" si="80"/>
        <v>0.72791335992692452</v>
      </c>
      <c r="G1205" s="1">
        <f t="shared" si="79"/>
        <v>5.5760411884628862</v>
      </c>
    </row>
    <row r="1206" spans="1:7" x14ac:dyDescent="0.25">
      <c r="A1206" s="2" t="s">
        <v>74</v>
      </c>
      <c r="B1206" s="2">
        <v>0.99099999999999999</v>
      </c>
      <c r="C1206" s="2">
        <v>0.99</v>
      </c>
      <c r="D1206" s="1">
        <f t="shared" si="77"/>
        <v>1.0010101010101009</v>
      </c>
      <c r="E1206" s="1">
        <f t="shared" si="78"/>
        <v>3.08218513651041</v>
      </c>
      <c r="F1206" s="1">
        <f t="shared" si="80"/>
        <v>0.50881713710419951</v>
      </c>
      <c r="G1206" s="1">
        <f t="shared" si="79"/>
        <v>6.0575497791836685</v>
      </c>
    </row>
    <row r="1207" spans="1:7" x14ac:dyDescent="0.25">
      <c r="A1207" s="2" t="s">
        <v>74</v>
      </c>
      <c r="B1207" s="2">
        <v>1.385</v>
      </c>
      <c r="C1207" s="2">
        <v>1.085</v>
      </c>
      <c r="D1207" s="1">
        <f t="shared" si="77"/>
        <v>1.2764976958525347</v>
      </c>
      <c r="E1207" s="1">
        <f t="shared" si="78"/>
        <v>4.7209498203657221</v>
      </c>
      <c r="F1207" s="1">
        <f t="shared" si="80"/>
        <v>0.94616412780669079</v>
      </c>
      <c r="G1207" s="1">
        <f t="shared" si="79"/>
        <v>4.9895675407916666</v>
      </c>
    </row>
    <row r="1208" spans="1:7" x14ac:dyDescent="0.25">
      <c r="A1208" s="2" t="s">
        <v>74</v>
      </c>
      <c r="B1208" s="2">
        <v>1.4950000000000001</v>
      </c>
      <c r="C1208" s="2">
        <v>1.0920000000000001</v>
      </c>
      <c r="D1208" s="1">
        <f t="shared" si="77"/>
        <v>1.3690476190476191</v>
      </c>
      <c r="E1208" s="1">
        <f t="shared" si="78"/>
        <v>5.128775670691482</v>
      </c>
      <c r="F1208" s="1">
        <f t="shared" si="80"/>
        <v>1.0592482691703773</v>
      </c>
      <c r="G1208" s="1">
        <f t="shared" si="79"/>
        <v>4.8419013936255313</v>
      </c>
    </row>
    <row r="1209" spans="1:7" x14ac:dyDescent="0.25">
      <c r="A1209" s="2" t="s">
        <v>74</v>
      </c>
      <c r="B1209" s="2">
        <v>1.905</v>
      </c>
      <c r="C1209" s="2">
        <v>1.044</v>
      </c>
      <c r="D1209" s="1">
        <f t="shared" ref="D1209:D1272" si="81">B1209/C1209</f>
        <v>1.8247126436781609</v>
      </c>
      <c r="E1209" s="1">
        <f t="shared" ref="E1209:E1272" si="82">((4*PI()*(C1209/2)^2)+((PI()*C1209)*(B1209-C1209)))</f>
        <v>6.2480623013124532</v>
      </c>
      <c r="F1209" s="1">
        <f t="shared" si="80"/>
        <v>1.3328445216905251</v>
      </c>
      <c r="G1209" s="1">
        <f t="shared" si="79"/>
        <v>4.6877653016779997</v>
      </c>
    </row>
    <row r="1210" spans="1:7" x14ac:dyDescent="0.25">
      <c r="A1210" s="2" t="s">
        <v>74</v>
      </c>
      <c r="B1210" s="2">
        <v>1.3759999999999999</v>
      </c>
      <c r="C1210" s="2">
        <v>0.82299999999999995</v>
      </c>
      <c r="D1210" s="1">
        <f t="shared" si="81"/>
        <v>1.6719319562575941</v>
      </c>
      <c r="E1210" s="1">
        <f t="shared" si="82"/>
        <v>3.5576903173724537</v>
      </c>
      <c r="F1210" s="1">
        <f t="shared" si="80"/>
        <v>0.58605686946510627</v>
      </c>
      <c r="G1210" s="1">
        <f t="shared" si="79"/>
        <v>6.0705547579700845</v>
      </c>
    </row>
    <row r="1211" spans="1:7" x14ac:dyDescent="0.25">
      <c r="A1211" s="2" t="s">
        <v>74</v>
      </c>
      <c r="B1211" s="2">
        <v>1.8640000000000001</v>
      </c>
      <c r="C1211" s="2">
        <v>1.038</v>
      </c>
      <c r="D1211" s="1">
        <f t="shared" si="81"/>
        <v>1.7957610789980734</v>
      </c>
      <c r="E1211" s="1">
        <f t="shared" si="82"/>
        <v>6.0784539971304472</v>
      </c>
      <c r="F1211" s="1">
        <f t="shared" si="80"/>
        <v>1.2845658138431453</v>
      </c>
      <c r="G1211" s="1">
        <f t="shared" si="79"/>
        <v>4.731913251641827</v>
      </c>
    </row>
    <row r="1212" spans="1:7" x14ac:dyDescent="0.25">
      <c r="A1212" s="2" t="s">
        <v>74</v>
      </c>
      <c r="B1212" s="2">
        <v>1.393</v>
      </c>
      <c r="C1212" s="2">
        <v>1.0429999999999999</v>
      </c>
      <c r="D1212" s="1">
        <f t="shared" si="81"/>
        <v>1.3355704697986579</v>
      </c>
      <c r="E1212" s="1">
        <f t="shared" si="82"/>
        <v>4.5644168248079566</v>
      </c>
      <c r="F1212" s="1">
        <f t="shared" si="80"/>
        <v>0.89312716215538712</v>
      </c>
      <c r="G1212" s="1">
        <f t="shared" si="79"/>
        <v>5.1106012874948652</v>
      </c>
    </row>
    <row r="1213" spans="1:7" x14ac:dyDescent="0.25">
      <c r="A1213" s="2" t="s">
        <v>74</v>
      </c>
      <c r="B1213" s="2">
        <v>1.1120000000000001</v>
      </c>
      <c r="C1213" s="2">
        <v>0.78200000000000003</v>
      </c>
      <c r="D1213" s="1">
        <f t="shared" si="81"/>
        <v>1.421994884910486</v>
      </c>
      <c r="E1213" s="1">
        <f t="shared" si="82"/>
        <v>2.7318787060792271</v>
      </c>
      <c r="F1213" s="1">
        <f t="shared" si="80"/>
        <v>0.40888673893774002</v>
      </c>
      <c r="G1213" s="1">
        <f t="shared" si="79"/>
        <v>6.6812602266741701</v>
      </c>
    </row>
    <row r="1214" spans="1:7" x14ac:dyDescent="0.25">
      <c r="A1214" s="2" t="s">
        <v>74</v>
      </c>
      <c r="B1214" s="2">
        <v>1.411</v>
      </c>
      <c r="C1214" s="2">
        <v>0.82399999999999995</v>
      </c>
      <c r="D1214" s="1">
        <f t="shared" si="81"/>
        <v>1.7123786407766992</v>
      </c>
      <c r="E1214" s="1">
        <f t="shared" si="82"/>
        <v>3.6526166809933227</v>
      </c>
      <c r="F1214" s="1">
        <f t="shared" si="80"/>
        <v>0.6059685033532447</v>
      </c>
      <c r="G1214" s="1">
        <f t="shared" si="79"/>
        <v>6.0277335550954501</v>
      </c>
    </row>
    <row r="1215" spans="1:7" x14ac:dyDescent="0.25">
      <c r="A1215" s="2" t="s">
        <v>74</v>
      </c>
      <c r="B1215" s="2">
        <v>1.492</v>
      </c>
      <c r="C1215" s="2">
        <v>0.93500000000000005</v>
      </c>
      <c r="D1215" s="1">
        <f t="shared" si="81"/>
        <v>1.5957219251336898</v>
      </c>
      <c r="E1215" s="1">
        <f t="shared" si="82"/>
        <v>4.3825845836108339</v>
      </c>
      <c r="F1215" s="1">
        <f t="shared" si="80"/>
        <v>0.81043422865723724</v>
      </c>
      <c r="G1215" s="1">
        <f t="shared" si="79"/>
        <v>5.4076992661971977</v>
      </c>
    </row>
    <row r="1216" spans="1:7" x14ac:dyDescent="0.25">
      <c r="A1216" s="2" t="s">
        <v>74</v>
      </c>
      <c r="B1216" s="2">
        <v>1.4790000000000001</v>
      </c>
      <c r="C1216" s="2">
        <v>0.997</v>
      </c>
      <c r="D1216" s="1">
        <f t="shared" si="81"/>
        <v>1.4834503510531596</v>
      </c>
      <c r="E1216" s="1">
        <f t="shared" si="82"/>
        <v>4.6324762880553267</v>
      </c>
      <c r="F1216" s="1">
        <f t="shared" si="80"/>
        <v>0.89519445997394587</v>
      </c>
      <c r="G1216" s="1">
        <f t="shared" si="79"/>
        <v>5.1748268059993938</v>
      </c>
    </row>
    <row r="1217" spans="1:7" x14ac:dyDescent="0.25">
      <c r="A1217" s="2" t="s">
        <v>74</v>
      </c>
      <c r="B1217" s="2">
        <v>1.286</v>
      </c>
      <c r="C1217" s="2">
        <f>(0.435+0.956)/2</f>
        <v>0.69550000000000001</v>
      </c>
      <c r="D1217" s="1">
        <f t="shared" si="81"/>
        <v>1.8490294751976994</v>
      </c>
      <c r="E1217" s="1">
        <f t="shared" si="82"/>
        <v>2.8098813100752076</v>
      </c>
      <c r="F1217" s="1">
        <f t="shared" si="80"/>
        <v>0.40049161656201293</v>
      </c>
      <c r="G1217" s="1">
        <f t="shared" si="79"/>
        <v>7.016080222094037</v>
      </c>
    </row>
    <row r="1218" spans="1:7" x14ac:dyDescent="0.25">
      <c r="A1218" s="2" t="s">
        <v>74</v>
      </c>
      <c r="B1218" s="2">
        <v>1.204</v>
      </c>
      <c r="C1218" s="2">
        <v>0.99399999999999999</v>
      </c>
      <c r="D1218" s="1">
        <f t="shared" si="81"/>
        <v>1.2112676056338028</v>
      </c>
      <c r="E1218" s="1">
        <f t="shared" si="82"/>
        <v>3.7597826895925781</v>
      </c>
      <c r="F1218" s="1">
        <f t="shared" si="80"/>
        <v>0.67719078175977632</v>
      </c>
      <c r="G1218" s="1">
        <f t="shared" si="79"/>
        <v>5.5520287500403498</v>
      </c>
    </row>
    <row r="1219" spans="1:7" x14ac:dyDescent="0.25">
      <c r="A1219" s="2" t="s">
        <v>74</v>
      </c>
      <c r="B1219" s="2">
        <v>1.7430000000000001</v>
      </c>
      <c r="C1219" s="2">
        <v>0.96199999999999997</v>
      </c>
      <c r="D1219" s="1">
        <f t="shared" si="81"/>
        <v>1.811850311850312</v>
      </c>
      <c r="E1219" s="1">
        <f t="shared" si="82"/>
        <v>5.2677157473891434</v>
      </c>
      <c r="F1219" s="1">
        <f t="shared" si="80"/>
        <v>1.0338116301651039</v>
      </c>
      <c r="G1219" s="1">
        <f t="shared" si="79"/>
        <v>5.0954309215382576</v>
      </c>
    </row>
    <row r="1220" spans="1:7" x14ac:dyDescent="0.25">
      <c r="A1220" s="2" t="s">
        <v>74</v>
      </c>
      <c r="B1220" s="2">
        <v>2.2090000000000001</v>
      </c>
      <c r="C1220" s="2">
        <v>0.97699999999999998</v>
      </c>
      <c r="D1220" s="1">
        <f t="shared" si="81"/>
        <v>2.2610030706243602</v>
      </c>
      <c r="E1220" s="1">
        <f t="shared" si="82"/>
        <v>6.7801632738289168</v>
      </c>
      <c r="F1220" s="1">
        <f t="shared" si="80"/>
        <v>1.4119073592764191</v>
      </c>
      <c r="G1220" s="1">
        <f t="shared" si="79"/>
        <v>4.8021304154853661</v>
      </c>
    </row>
    <row r="1221" spans="1:7" x14ac:dyDescent="0.25">
      <c r="A1221" s="2" t="s">
        <v>74</v>
      </c>
      <c r="B1221" s="2">
        <v>1.6839999999999999</v>
      </c>
      <c r="C1221" s="2">
        <v>1.032</v>
      </c>
      <c r="D1221" s="1">
        <f t="shared" si="81"/>
        <v>1.6317829457364339</v>
      </c>
      <c r="E1221" s="1">
        <f t="shared" si="82"/>
        <v>5.4597361735618577</v>
      </c>
      <c r="F1221" s="1">
        <f t="shared" si="80"/>
        <v>1.1208669773894331</v>
      </c>
      <c r="G1221" s="1">
        <f t="shared" si="79"/>
        <v>4.8709938678699531</v>
      </c>
    </row>
    <row r="1222" spans="1:7" x14ac:dyDescent="0.25">
      <c r="A1222" s="2" t="s">
        <v>74</v>
      </c>
      <c r="B1222" s="2">
        <v>1.2230000000000001</v>
      </c>
      <c r="C1222" s="2">
        <v>1.077</v>
      </c>
      <c r="D1222" s="1">
        <f t="shared" si="81"/>
        <v>1.1355617455896008</v>
      </c>
      <c r="E1222" s="1">
        <f t="shared" si="82"/>
        <v>4.1380147371215212</v>
      </c>
      <c r="F1222" s="1">
        <f t="shared" si="80"/>
        <v>0.78710927581852319</v>
      </c>
      <c r="G1222" s="1">
        <f t="shared" ref="G1222:G1285" si="83">E1222/F1222</f>
        <v>5.2572303036555583</v>
      </c>
    </row>
    <row r="1223" spans="1:7" x14ac:dyDescent="0.25">
      <c r="A1223" s="2" t="s">
        <v>74</v>
      </c>
      <c r="B1223" s="2">
        <v>1.546</v>
      </c>
      <c r="C1223" s="2">
        <v>1.147</v>
      </c>
      <c r="D1223" s="1">
        <f t="shared" si="81"/>
        <v>1.3478639930252834</v>
      </c>
      <c r="E1223" s="1">
        <f t="shared" si="82"/>
        <v>5.5708668720899439</v>
      </c>
      <c r="F1223" s="1">
        <f t="shared" ref="F1223:F1286" si="84">(((4/3)*PI()*(C1223/2)^3)+(PI()*((C1223/2)^2)*(B1223-C1223)))</f>
        <v>1.2023898770636317</v>
      </c>
      <c r="G1223" s="1">
        <f t="shared" si="83"/>
        <v>4.6331618207686622</v>
      </c>
    </row>
    <row r="1224" spans="1:7" x14ac:dyDescent="0.25">
      <c r="A1224" s="2" t="s">
        <v>74</v>
      </c>
      <c r="B1224" s="2">
        <v>1.833</v>
      </c>
      <c r="C1224" s="2">
        <v>1.0429999999999999</v>
      </c>
      <c r="D1224" s="1">
        <f t="shared" si="81"/>
        <v>1.7574304889741132</v>
      </c>
      <c r="E1224" s="1">
        <f t="shared" si="82"/>
        <v>6.0061565253933837</v>
      </c>
      <c r="F1224" s="1">
        <f t="shared" si="84"/>
        <v>1.2690607890830372</v>
      </c>
      <c r="G1224" s="1">
        <f t="shared" si="83"/>
        <v>4.7327571516358535</v>
      </c>
    </row>
    <row r="1225" spans="1:7" x14ac:dyDescent="0.25">
      <c r="A1225" s="2" t="s">
        <v>75</v>
      </c>
      <c r="B1225" s="2">
        <v>1.3440000000000001</v>
      </c>
      <c r="C1225" s="2">
        <v>1.0429999999999999</v>
      </c>
      <c r="D1225" s="1">
        <f t="shared" si="81"/>
        <v>1.2885906040268458</v>
      </c>
      <c r="E1225" s="1">
        <f t="shared" si="82"/>
        <v>4.4038594490609428</v>
      </c>
      <c r="F1225" s="1">
        <f t="shared" si="84"/>
        <v>0.85126182642935344</v>
      </c>
      <c r="G1225" s="1">
        <f t="shared" si="83"/>
        <v>5.1733312975316661</v>
      </c>
    </row>
    <row r="1226" spans="1:7" x14ac:dyDescent="0.25">
      <c r="A1226" s="2" t="s">
        <v>75</v>
      </c>
      <c r="B1226" s="2">
        <v>1.07</v>
      </c>
      <c r="C1226" s="2">
        <v>0.78500000000000003</v>
      </c>
      <c r="D1226" s="1">
        <f t="shared" si="81"/>
        <v>1.3630573248407643</v>
      </c>
      <c r="E1226" s="1">
        <f t="shared" si="82"/>
        <v>2.6387807493827466</v>
      </c>
      <c r="F1226" s="1">
        <f t="shared" si="84"/>
        <v>0.39121876978533737</v>
      </c>
      <c r="G1226" s="1">
        <f t="shared" si="83"/>
        <v>6.7450259373563588</v>
      </c>
    </row>
    <row r="1227" spans="1:7" x14ac:dyDescent="0.25">
      <c r="A1227" s="2" t="s">
        <v>75</v>
      </c>
      <c r="B1227" s="2">
        <v>1.06</v>
      </c>
      <c r="C1227" s="2">
        <v>0.99099999999999999</v>
      </c>
      <c r="D1227" s="1">
        <f t="shared" si="81"/>
        <v>1.0696266397578205</v>
      </c>
      <c r="E1227" s="1">
        <f t="shared" si="82"/>
        <v>3.300117418889934</v>
      </c>
      <c r="F1227" s="1">
        <f t="shared" si="84"/>
        <v>0.56280985980192733</v>
      </c>
      <c r="G1227" s="1">
        <f t="shared" si="83"/>
        <v>5.8636453527153236</v>
      </c>
    </row>
    <row r="1228" spans="1:7" x14ac:dyDescent="0.25">
      <c r="A1228" s="2" t="s">
        <v>75</v>
      </c>
      <c r="B1228" s="2">
        <v>0.91400000000000003</v>
      </c>
      <c r="C1228" s="2">
        <v>0.86099999999999999</v>
      </c>
      <c r="D1228" s="1">
        <f t="shared" si="81"/>
        <v>1.0615563298490129</v>
      </c>
      <c r="E1228" s="1">
        <f t="shared" si="82"/>
        <v>2.4722889051131021</v>
      </c>
      <c r="F1228" s="1">
        <f t="shared" si="84"/>
        <v>0.36505955923375077</v>
      </c>
      <c r="G1228" s="1">
        <f t="shared" si="83"/>
        <v>6.772289185639635</v>
      </c>
    </row>
    <row r="1229" spans="1:7" x14ac:dyDescent="0.25">
      <c r="A1229" s="2" t="s">
        <v>75</v>
      </c>
      <c r="B1229" s="2">
        <v>1.4830000000000001</v>
      </c>
      <c r="C1229" s="2">
        <v>0.95399999999999996</v>
      </c>
      <c r="D1229" s="1">
        <f t="shared" si="81"/>
        <v>1.5545073375262055</v>
      </c>
      <c r="E1229" s="1">
        <f t="shared" si="82"/>
        <v>4.4446687376310745</v>
      </c>
      <c r="F1229" s="1">
        <f t="shared" si="84"/>
        <v>0.83274600163360624</v>
      </c>
      <c r="G1229" s="1">
        <f t="shared" si="83"/>
        <v>5.337364249017015</v>
      </c>
    </row>
    <row r="1230" spans="1:7" x14ac:dyDescent="0.25">
      <c r="A1230" s="2" t="s">
        <v>75</v>
      </c>
      <c r="B1230" s="2">
        <v>1.1299999999999999</v>
      </c>
      <c r="C1230" s="2">
        <v>0.81699999999999995</v>
      </c>
      <c r="D1230" s="1">
        <f t="shared" si="81"/>
        <v>1.3831089351285188</v>
      </c>
      <c r="E1230" s="1">
        <f t="shared" si="82"/>
        <v>2.9003497537206324</v>
      </c>
      <c r="F1230" s="1">
        <f t="shared" si="84"/>
        <v>0.44962714835074069</v>
      </c>
      <c r="G1230" s="1">
        <f t="shared" si="83"/>
        <v>6.4505663511629336</v>
      </c>
    </row>
    <row r="1231" spans="1:7" x14ac:dyDescent="0.25">
      <c r="A1231" s="2" t="s">
        <v>75</v>
      </c>
      <c r="B1231" s="2">
        <v>1.4770000000000001</v>
      </c>
      <c r="C1231" s="2">
        <v>1.129</v>
      </c>
      <c r="D1231" s="1">
        <f t="shared" si="81"/>
        <v>1.3082373782108061</v>
      </c>
      <c r="E1231" s="1">
        <f t="shared" si="82"/>
        <v>5.2387094224185482</v>
      </c>
      <c r="F1231" s="1">
        <f t="shared" si="84"/>
        <v>1.1018781708971228</v>
      </c>
      <c r="G1231" s="1">
        <f t="shared" si="83"/>
        <v>4.7543454083978416</v>
      </c>
    </row>
    <row r="1232" spans="1:7" x14ac:dyDescent="0.25">
      <c r="A1232" s="2" t="s">
        <v>75</v>
      </c>
      <c r="B1232" s="2">
        <v>1.1719999999999999</v>
      </c>
      <c r="C1232" s="2">
        <v>1.115</v>
      </c>
      <c r="D1232" s="1">
        <f t="shared" si="81"/>
        <v>1.0511210762331837</v>
      </c>
      <c r="E1232" s="1">
        <f t="shared" si="82"/>
        <v>4.1053704478580695</v>
      </c>
      <c r="F1232" s="1">
        <f t="shared" si="84"/>
        <v>0.78146678089573063</v>
      </c>
      <c r="G1232" s="1">
        <f t="shared" si="83"/>
        <v>5.2534164576419018</v>
      </c>
    </row>
    <row r="1233" spans="1:7" x14ac:dyDescent="0.25">
      <c r="A1233" s="2" t="s">
        <v>75</v>
      </c>
      <c r="B1233" s="2">
        <v>0.92300000000000004</v>
      </c>
      <c r="C1233" s="2">
        <f>(0.457+0.665)/2</f>
        <v>0.56100000000000005</v>
      </c>
      <c r="D1233" s="1">
        <f t="shared" si="81"/>
        <v>1.6452762923351159</v>
      </c>
      <c r="E1233" s="1">
        <f t="shared" si="82"/>
        <v>1.6267261008067559</v>
      </c>
      <c r="F1233" s="1">
        <f t="shared" si="84"/>
        <v>0.18192543340159978</v>
      </c>
      <c r="G1233" s="1">
        <f t="shared" si="83"/>
        <v>8.9417189800821504</v>
      </c>
    </row>
    <row r="1234" spans="1:7" x14ac:dyDescent="0.25">
      <c r="A1234" s="2" t="s">
        <v>75</v>
      </c>
      <c r="B1234" s="2">
        <v>0.98</v>
      </c>
      <c r="C1234" s="2">
        <v>0.76900000000000002</v>
      </c>
      <c r="D1234" s="1">
        <f t="shared" si="81"/>
        <v>1.2743823146944082</v>
      </c>
      <c r="E1234" s="1">
        <f t="shared" si="82"/>
        <v>2.3675670555983399</v>
      </c>
      <c r="F1234" s="1">
        <f t="shared" si="84"/>
        <v>0.33610976460496367</v>
      </c>
      <c r="G1234" s="1">
        <f t="shared" si="83"/>
        <v>7.0440293764776145</v>
      </c>
    </row>
    <row r="1235" spans="1:7" x14ac:dyDescent="0.25">
      <c r="A1235" s="2" t="s">
        <v>75</v>
      </c>
      <c r="B1235" s="2">
        <v>1.0880000000000001</v>
      </c>
      <c r="C1235" s="2">
        <v>0.85599999999999998</v>
      </c>
      <c r="D1235" s="1">
        <f t="shared" si="81"/>
        <v>1.2710280373831777</v>
      </c>
      <c r="E1235" s="1">
        <f t="shared" si="82"/>
        <v>2.9258532028824753</v>
      </c>
      <c r="F1235" s="1">
        <f t="shared" si="84"/>
        <v>0.46192624561390128</v>
      </c>
      <c r="G1235" s="1">
        <f t="shared" si="83"/>
        <v>6.3340267643679962</v>
      </c>
    </row>
    <row r="1236" spans="1:7" x14ac:dyDescent="0.25">
      <c r="A1236" s="2" t="s">
        <v>75</v>
      </c>
      <c r="B1236" s="2">
        <v>1.7390000000000001</v>
      </c>
      <c r="C1236" s="2">
        <v>1.113</v>
      </c>
      <c r="D1236" s="1">
        <f t="shared" si="81"/>
        <v>1.5624438454627134</v>
      </c>
      <c r="E1236" s="1">
        <f t="shared" si="82"/>
        <v>6.0805745721716207</v>
      </c>
      <c r="F1236" s="1">
        <f t="shared" si="84"/>
        <v>1.3309639957440131</v>
      </c>
      <c r="G1236" s="1">
        <f t="shared" si="83"/>
        <v>4.5685492557389278</v>
      </c>
    </row>
    <row r="1237" spans="1:7" x14ac:dyDescent="0.25">
      <c r="A1237" s="2" t="s">
        <v>75</v>
      </c>
      <c r="B1237" s="2">
        <v>1.23</v>
      </c>
      <c r="C1237" s="2">
        <v>1.0660000000000001</v>
      </c>
      <c r="D1237" s="1">
        <f t="shared" si="81"/>
        <v>1.1538461538461537</v>
      </c>
      <c r="E1237" s="1">
        <f t="shared" si="82"/>
        <v>4.119193455533865</v>
      </c>
      <c r="F1237" s="1">
        <f t="shared" si="84"/>
        <v>0.78063292863983991</v>
      </c>
      <c r="G1237" s="1">
        <f t="shared" si="83"/>
        <v>5.27673545966229</v>
      </c>
    </row>
    <row r="1238" spans="1:7" x14ac:dyDescent="0.25">
      <c r="A1238" s="2" t="s">
        <v>75</v>
      </c>
      <c r="B1238" s="2">
        <v>0.98699999999999999</v>
      </c>
      <c r="C1238" s="2">
        <v>0.88300000000000001</v>
      </c>
      <c r="D1238" s="1">
        <f t="shared" si="81"/>
        <v>1.117780294450736</v>
      </c>
      <c r="E1238" s="1">
        <f t="shared" si="82"/>
        <v>2.7379639710492301</v>
      </c>
      <c r="F1238" s="1">
        <f t="shared" si="84"/>
        <v>0.42416572977161293</v>
      </c>
      <c r="G1238" s="1">
        <f t="shared" si="83"/>
        <v>6.4549391402352443</v>
      </c>
    </row>
    <row r="1239" spans="1:7" x14ac:dyDescent="0.25">
      <c r="A1239" s="2" t="s">
        <v>75</v>
      </c>
      <c r="B1239" s="2">
        <v>1.1599999999999999</v>
      </c>
      <c r="C1239" s="2">
        <v>1.079</v>
      </c>
      <c r="D1239" s="1">
        <f t="shared" si="81"/>
        <v>1.0750695088044486</v>
      </c>
      <c r="E1239" s="1">
        <f t="shared" si="82"/>
        <v>3.9321430289391279</v>
      </c>
      <c r="F1239" s="1">
        <f t="shared" si="84"/>
        <v>0.73181899210265733</v>
      </c>
      <c r="G1239" s="1">
        <f t="shared" si="83"/>
        <v>5.3731087487102807</v>
      </c>
    </row>
    <row r="1240" spans="1:7" x14ac:dyDescent="0.25">
      <c r="A1240" s="2" t="s">
        <v>75</v>
      </c>
      <c r="B1240" s="2">
        <v>1.43</v>
      </c>
      <c r="C1240" s="2">
        <v>1.099</v>
      </c>
      <c r="D1240" s="1">
        <f t="shared" si="81"/>
        <v>1.3011828935395815</v>
      </c>
      <c r="E1240" s="1">
        <f t="shared" si="82"/>
        <v>4.9372327666021105</v>
      </c>
      <c r="F1240" s="1">
        <f t="shared" si="84"/>
        <v>1.0089991855647924</v>
      </c>
      <c r="G1240" s="1">
        <f t="shared" si="83"/>
        <v>4.8931979700642367</v>
      </c>
    </row>
    <row r="1241" spans="1:7" x14ac:dyDescent="0.25">
      <c r="A1241" s="2" t="s">
        <v>75</v>
      </c>
      <c r="B1241" s="2">
        <v>0.90200000000000002</v>
      </c>
      <c r="C1241" s="2">
        <v>0.82899999999999996</v>
      </c>
      <c r="D1241" s="1">
        <f t="shared" si="81"/>
        <v>1.0880579010856455</v>
      </c>
      <c r="E1241" s="1">
        <f t="shared" si="82"/>
        <v>2.349151039462996</v>
      </c>
      <c r="F1241" s="1">
        <f t="shared" si="84"/>
        <v>0.33770847555328198</v>
      </c>
      <c r="G1241" s="1">
        <f t="shared" si="83"/>
        <v>6.9561506728970395</v>
      </c>
    </row>
    <row r="1242" spans="1:7" x14ac:dyDescent="0.25">
      <c r="A1242" s="2" t="s">
        <v>75</v>
      </c>
      <c r="B1242" s="2">
        <v>0.93300000000000005</v>
      </c>
      <c r="C1242" s="2">
        <v>0.82299999999999995</v>
      </c>
      <c r="D1242" s="1">
        <f t="shared" si="81"/>
        <v>1.1336573511543135</v>
      </c>
      <c r="E1242" s="1">
        <f t="shared" si="82"/>
        <v>2.412300193392805</v>
      </c>
      <c r="F1242" s="1">
        <f t="shared" si="84"/>
        <v>0.35039285145629351</v>
      </c>
      <c r="G1242" s="1">
        <f t="shared" si="83"/>
        <v>6.8845588126780175</v>
      </c>
    </row>
    <row r="1243" spans="1:7" x14ac:dyDescent="0.25">
      <c r="A1243" s="2" t="s">
        <v>75</v>
      </c>
      <c r="B1243" s="2">
        <v>0.88700000000000001</v>
      </c>
      <c r="C1243" s="2">
        <v>0.748</v>
      </c>
      <c r="D1243" s="1">
        <f t="shared" si="81"/>
        <v>1.1858288770053476</v>
      </c>
      <c r="E1243" s="1">
        <f t="shared" si="82"/>
        <v>2.0843713274331419</v>
      </c>
      <c r="F1243" s="1">
        <f t="shared" si="84"/>
        <v>0.28021204033595837</v>
      </c>
      <c r="G1243" s="1">
        <f t="shared" si="83"/>
        <v>7.4385501955379887</v>
      </c>
    </row>
    <row r="1244" spans="1:7" x14ac:dyDescent="0.25">
      <c r="A1244" s="2" t="s">
        <v>75</v>
      </c>
      <c r="B1244" s="2">
        <v>1.4239999999999999</v>
      </c>
      <c r="C1244" s="2">
        <v>0.96699999999999997</v>
      </c>
      <c r="D1244" s="1">
        <f t="shared" si="81"/>
        <v>1.4725956566701137</v>
      </c>
      <c r="E1244" s="1">
        <f t="shared" si="82"/>
        <v>4.3259982167343738</v>
      </c>
      <c r="F1244" s="1">
        <f t="shared" si="84"/>
        <v>0.80908293017316069</v>
      </c>
      <c r="G1244" s="1">
        <f t="shared" si="83"/>
        <v>5.3467920968355118</v>
      </c>
    </row>
    <row r="1245" spans="1:7" x14ac:dyDescent="0.25">
      <c r="A1245" s="2" t="s">
        <v>75</v>
      </c>
      <c r="B1245" s="2">
        <v>1.3129999999999999</v>
      </c>
      <c r="C1245" s="2">
        <v>0.82299999999999995</v>
      </c>
      <c r="D1245" s="1">
        <f t="shared" si="81"/>
        <v>1.5953827460510328</v>
      </c>
      <c r="E1245" s="1">
        <f t="shared" si="82"/>
        <v>3.3948018798764767</v>
      </c>
      <c r="F1245" s="1">
        <f t="shared" si="84"/>
        <v>0.55254257345030888</v>
      </c>
      <c r="G1245" s="1">
        <f t="shared" si="83"/>
        <v>6.1439643621991005</v>
      </c>
    </row>
    <row r="1246" spans="1:7" x14ac:dyDescent="0.25">
      <c r="A1246" s="2" t="s">
        <v>75</v>
      </c>
      <c r="B1246" s="2">
        <v>0.94699999999999995</v>
      </c>
      <c r="C1246" s="2">
        <v>0.94299999999999995</v>
      </c>
      <c r="D1246" s="1">
        <f t="shared" si="81"/>
        <v>1.0042417815482503</v>
      </c>
      <c r="E1246" s="1">
        <f t="shared" si="82"/>
        <v>2.8055082131014104</v>
      </c>
      <c r="F1246" s="1">
        <f t="shared" si="84"/>
        <v>0.44186359353430898</v>
      </c>
      <c r="G1246" s="1">
        <f t="shared" si="83"/>
        <v>6.3492631077866202</v>
      </c>
    </row>
    <row r="1247" spans="1:7" x14ac:dyDescent="0.25">
      <c r="A1247" s="2" t="s">
        <v>75</v>
      </c>
      <c r="B1247" s="2">
        <v>0.97499999999999998</v>
      </c>
      <c r="C1247" s="2">
        <v>0.97499999999999998</v>
      </c>
      <c r="D1247" s="1">
        <f t="shared" si="81"/>
        <v>1</v>
      </c>
      <c r="E1247" s="1">
        <f t="shared" si="82"/>
        <v>2.9864765163187967</v>
      </c>
      <c r="F1247" s="1">
        <f t="shared" si="84"/>
        <v>0.48530243390180444</v>
      </c>
      <c r="G1247" s="1">
        <f t="shared" si="83"/>
        <v>6.1538461538461542</v>
      </c>
    </row>
    <row r="1248" spans="1:7" x14ac:dyDescent="0.25">
      <c r="A1248" s="2" t="s">
        <v>75</v>
      </c>
      <c r="B1248" s="2">
        <v>0.86</v>
      </c>
      <c r="C1248" s="2">
        <v>0.77100000000000002</v>
      </c>
      <c r="D1248" s="1">
        <f t="shared" si="81"/>
        <v>1.1154345006485085</v>
      </c>
      <c r="E1248" s="1">
        <f t="shared" si="82"/>
        <v>2.083064424889248</v>
      </c>
      <c r="F1248" s="1">
        <f t="shared" si="84"/>
        <v>0.28152434039782992</v>
      </c>
      <c r="G1248" s="1">
        <f t="shared" si="83"/>
        <v>7.3992338351476512</v>
      </c>
    </row>
    <row r="1249" spans="1:7" x14ac:dyDescent="0.25">
      <c r="A1249" s="2" t="s">
        <v>75</v>
      </c>
      <c r="B1249" s="2">
        <v>0.91200000000000003</v>
      </c>
      <c r="C1249" s="2">
        <v>0.77100000000000002</v>
      </c>
      <c r="D1249" s="1">
        <f t="shared" si="81"/>
        <v>1.1828793774319066</v>
      </c>
      <c r="E1249" s="1">
        <f t="shared" si="82"/>
        <v>2.2090171575569704</v>
      </c>
      <c r="F1249" s="1">
        <f t="shared" si="84"/>
        <v>0.30580172961953339</v>
      </c>
      <c r="G1249" s="1">
        <f t="shared" si="83"/>
        <v>7.2236908545459944</v>
      </c>
    </row>
    <row r="1250" spans="1:7" x14ac:dyDescent="0.25">
      <c r="A1250" s="2" t="s">
        <v>75</v>
      </c>
      <c r="B1250" s="2">
        <v>1.0249999999999999</v>
      </c>
      <c r="C1250" s="2">
        <v>0.95599999999999996</v>
      </c>
      <c r="D1250" s="1">
        <f t="shared" si="81"/>
        <v>1.0721757322175731</v>
      </c>
      <c r="E1250" s="1">
        <f t="shared" si="82"/>
        <v>3.0784466412526381</v>
      </c>
      <c r="F1250" s="1">
        <f t="shared" si="84"/>
        <v>0.50700864892443154</v>
      </c>
      <c r="G1250" s="1">
        <f t="shared" si="83"/>
        <v>6.071783287688004</v>
      </c>
    </row>
    <row r="1251" spans="1:7" x14ac:dyDescent="0.25">
      <c r="A1251" s="2" t="s">
        <v>75</v>
      </c>
      <c r="B1251" s="2">
        <v>1.0469999999999999</v>
      </c>
      <c r="C1251" s="2">
        <v>0.751</v>
      </c>
      <c r="D1251" s="1">
        <f t="shared" si="81"/>
        <v>1.3941411451398136</v>
      </c>
      <c r="E1251" s="1">
        <f t="shared" si="82"/>
        <v>2.4702248787396934</v>
      </c>
      <c r="F1251" s="1">
        <f t="shared" si="84"/>
        <v>0.35289572847827821</v>
      </c>
      <c r="G1251" s="1">
        <f t="shared" si="83"/>
        <v>6.9998718584425799</v>
      </c>
    </row>
    <row r="1252" spans="1:7" x14ac:dyDescent="0.25">
      <c r="A1252" s="2" t="s">
        <v>75</v>
      </c>
      <c r="B1252" s="2">
        <v>1.573</v>
      </c>
      <c r="C1252" s="2">
        <v>1.0649999999999999</v>
      </c>
      <c r="D1252" s="1">
        <f t="shared" si="81"/>
        <v>1.4769953051643192</v>
      </c>
      <c r="E1252" s="1">
        <f t="shared" si="82"/>
        <v>5.2629373849630321</v>
      </c>
      <c r="F1252" s="1">
        <f t="shared" si="84"/>
        <v>1.0850166064291951</v>
      </c>
      <c r="G1252" s="1">
        <f t="shared" si="83"/>
        <v>4.8505592944641034</v>
      </c>
    </row>
    <row r="1253" spans="1:7" x14ac:dyDescent="0.25">
      <c r="A1253" s="2" t="s">
        <v>75</v>
      </c>
      <c r="B1253" s="2">
        <v>0.92100000000000004</v>
      </c>
      <c r="C1253" s="2">
        <v>0.79900000000000004</v>
      </c>
      <c r="D1253" s="1">
        <f t="shared" si="81"/>
        <v>1.1526908635794744</v>
      </c>
      <c r="E1253" s="1">
        <f t="shared" si="82"/>
        <v>2.3118320603310036</v>
      </c>
      <c r="F1253" s="1">
        <f t="shared" si="84"/>
        <v>0.32824919426579646</v>
      </c>
      <c r="G1253" s="1">
        <f t="shared" si="83"/>
        <v>7.042917700078255</v>
      </c>
    </row>
    <row r="1254" spans="1:7" x14ac:dyDescent="0.25">
      <c r="A1254" s="2" t="s">
        <v>75</v>
      </c>
      <c r="B1254" s="2">
        <v>1.018</v>
      </c>
      <c r="C1254" s="2">
        <v>0.88600000000000001</v>
      </c>
      <c r="D1254" s="1">
        <f t="shared" si="81"/>
        <v>1.1489841986455982</v>
      </c>
      <c r="E1254" s="1">
        <f t="shared" si="82"/>
        <v>2.8335532107200065</v>
      </c>
      <c r="F1254" s="1">
        <f t="shared" si="84"/>
        <v>0.44554887178332547</v>
      </c>
      <c r="G1254" s="1">
        <f t="shared" si="83"/>
        <v>6.3596911364147495</v>
      </c>
    </row>
    <row r="1255" spans="1:7" x14ac:dyDescent="0.25">
      <c r="A1255" s="2" t="s">
        <v>75</v>
      </c>
      <c r="B1255" s="2">
        <v>1.6439999999999999</v>
      </c>
      <c r="C1255" s="2">
        <v>0.80500000000000005</v>
      </c>
      <c r="D1255" s="1">
        <f t="shared" si="81"/>
        <v>2.0422360248447204</v>
      </c>
      <c r="E1255" s="1">
        <f t="shared" si="82"/>
        <v>4.157646549613804</v>
      </c>
      <c r="F1255" s="1">
        <f t="shared" si="84"/>
        <v>0.70015606674555031</v>
      </c>
      <c r="G1255" s="1">
        <f t="shared" si="83"/>
        <v>5.9381711408133375</v>
      </c>
    </row>
    <row r="1256" spans="1:7" x14ac:dyDescent="0.25">
      <c r="A1256" s="2" t="s">
        <v>75</v>
      </c>
      <c r="B1256" s="2">
        <v>1.323</v>
      </c>
      <c r="C1256" s="2">
        <v>1.1140000000000001</v>
      </c>
      <c r="D1256" s="1">
        <f t="shared" si="81"/>
        <v>1.1876122082585276</v>
      </c>
      <c r="E1256" s="1">
        <f t="shared" si="82"/>
        <v>4.6301483678990163</v>
      </c>
      <c r="F1256" s="1">
        <f t="shared" si="84"/>
        <v>0.92756664018970669</v>
      </c>
      <c r="G1256" s="1">
        <f t="shared" si="83"/>
        <v>4.9917150609815533</v>
      </c>
    </row>
    <row r="1257" spans="1:7" x14ac:dyDescent="0.25">
      <c r="A1257" s="2" t="s">
        <v>75</v>
      </c>
      <c r="B1257" s="2">
        <v>1.2050000000000001</v>
      </c>
      <c r="C1257" s="2">
        <v>1.0449999999999999</v>
      </c>
      <c r="D1257" s="1">
        <f t="shared" si="81"/>
        <v>1.1531100478468901</v>
      </c>
      <c r="E1257" s="1">
        <f t="shared" si="82"/>
        <v>3.9559720092166071</v>
      </c>
      <c r="F1257" s="1">
        <f t="shared" si="84"/>
        <v>0.73474109450571101</v>
      </c>
      <c r="G1257" s="1">
        <f t="shared" si="83"/>
        <v>5.3841714296352832</v>
      </c>
    </row>
    <row r="1258" spans="1:7" x14ac:dyDescent="0.25">
      <c r="A1258" s="2" t="s">
        <v>75</v>
      </c>
      <c r="B1258" s="2">
        <v>1.113</v>
      </c>
      <c r="C1258" s="2">
        <v>1.0960000000000001</v>
      </c>
      <c r="D1258" s="1">
        <f t="shared" si="81"/>
        <v>1.0155109489051093</v>
      </c>
      <c r="E1258" s="1">
        <f t="shared" si="82"/>
        <v>3.8322655152962026</v>
      </c>
      <c r="F1258" s="1">
        <f t="shared" si="84"/>
        <v>0.70537328688882006</v>
      </c>
      <c r="G1258" s="1">
        <f t="shared" si="83"/>
        <v>5.4329609393050902</v>
      </c>
    </row>
    <row r="1259" spans="1:7" x14ac:dyDescent="0.25">
      <c r="A1259" s="2" t="s">
        <v>75</v>
      </c>
      <c r="B1259" s="2">
        <v>1.0069999999999999</v>
      </c>
      <c r="C1259" s="2">
        <v>0.97199999999999998</v>
      </c>
      <c r="D1259" s="1">
        <f t="shared" si="81"/>
        <v>1.0360082304526748</v>
      </c>
      <c r="E1259" s="1">
        <f t="shared" si="82"/>
        <v>3.0750034557043033</v>
      </c>
      <c r="F1259" s="1">
        <f t="shared" si="84"/>
        <v>0.50680759537218223</v>
      </c>
      <c r="G1259" s="1">
        <f t="shared" si="83"/>
        <v>6.067398128566178</v>
      </c>
    </row>
    <row r="1260" spans="1:7" x14ac:dyDescent="0.25">
      <c r="A1260" s="2" t="s">
        <v>75</v>
      </c>
      <c r="B1260" s="2">
        <v>1.2290000000000001</v>
      </c>
      <c r="C1260" s="2">
        <v>0.96399999999999997</v>
      </c>
      <c r="D1260" s="1">
        <f t="shared" si="81"/>
        <v>1.2748962655601661</v>
      </c>
      <c r="E1260" s="1">
        <f t="shared" si="82"/>
        <v>3.7220207458964287</v>
      </c>
      <c r="F1260" s="1">
        <f t="shared" si="84"/>
        <v>0.66247628433667205</v>
      </c>
      <c r="G1260" s="1">
        <f t="shared" si="83"/>
        <v>5.6183456433059105</v>
      </c>
    </row>
    <row r="1261" spans="1:7" x14ac:dyDescent="0.25">
      <c r="A1261" s="2" t="s">
        <v>75</v>
      </c>
      <c r="B1261" s="2">
        <v>1.1950000000000001</v>
      </c>
      <c r="C1261" s="2">
        <v>1.0309999999999999</v>
      </c>
      <c r="D1261" s="1">
        <f t="shared" si="81"/>
        <v>1.1590688651794376</v>
      </c>
      <c r="E1261" s="1">
        <f t="shared" si="82"/>
        <v>3.8705835208920365</v>
      </c>
      <c r="F1261" s="1">
        <f t="shared" si="84"/>
        <v>0.71073360474486513</v>
      </c>
      <c r="G1261" s="1">
        <f t="shared" si="83"/>
        <v>5.4458991316183445</v>
      </c>
    </row>
    <row r="1262" spans="1:7" x14ac:dyDescent="0.25">
      <c r="A1262" s="2" t="s">
        <v>75</v>
      </c>
      <c r="B1262" s="2">
        <v>0.76500000000000001</v>
      </c>
      <c r="C1262" s="2">
        <v>0.73</v>
      </c>
      <c r="D1262" s="1">
        <f t="shared" si="81"/>
        <v>1.047945205479452</v>
      </c>
      <c r="E1262" s="1">
        <f t="shared" si="82"/>
        <v>1.7544224173972198</v>
      </c>
      <c r="F1262" s="1">
        <f t="shared" si="84"/>
        <v>0.2183376787315309</v>
      </c>
      <c r="G1262" s="1">
        <f t="shared" si="83"/>
        <v>8.035362597925511</v>
      </c>
    </row>
    <row r="1263" spans="1:7" x14ac:dyDescent="0.25">
      <c r="A1263" s="2" t="s">
        <v>75</v>
      </c>
      <c r="B1263" s="2">
        <v>1.472</v>
      </c>
      <c r="C1263" s="2">
        <v>0.90200000000000002</v>
      </c>
      <c r="D1263" s="1">
        <f t="shared" si="81"/>
        <v>1.6319290465631928</v>
      </c>
      <c r="E1263" s="1">
        <f t="shared" si="82"/>
        <v>4.1712307962479258</v>
      </c>
      <c r="F1263" s="1">
        <f t="shared" si="84"/>
        <v>0.74848561629584021</v>
      </c>
      <c r="G1263" s="1">
        <f t="shared" si="83"/>
        <v>5.5728937275920076</v>
      </c>
    </row>
    <row r="1264" spans="1:7" x14ac:dyDescent="0.25">
      <c r="A1264" s="2" t="s">
        <v>75</v>
      </c>
      <c r="B1264" s="2">
        <v>1.149</v>
      </c>
      <c r="C1264" s="2">
        <v>0.94</v>
      </c>
      <c r="D1264" s="1">
        <f t="shared" si="81"/>
        <v>1.222340425531915</v>
      </c>
      <c r="E1264" s="1">
        <f t="shared" si="82"/>
        <v>3.393108561436192</v>
      </c>
      <c r="F1264" s="1">
        <f t="shared" si="84"/>
        <v>0.57993412922173637</v>
      </c>
      <c r="G1264" s="1">
        <f t="shared" si="83"/>
        <v>5.8508516579110408</v>
      </c>
    </row>
    <row r="1265" spans="1:7" x14ac:dyDescent="0.25">
      <c r="A1265" s="2" t="s">
        <v>75</v>
      </c>
      <c r="B1265" s="2">
        <v>1.5880000000000001</v>
      </c>
      <c r="C1265" s="2">
        <v>1.075</v>
      </c>
      <c r="D1265" s="1">
        <f t="shared" si="81"/>
        <v>1.4772093023255815</v>
      </c>
      <c r="E1265" s="1">
        <f t="shared" si="82"/>
        <v>5.3630128189431359</v>
      </c>
      <c r="F1265" s="1">
        <f t="shared" si="84"/>
        <v>1.1160771337511712</v>
      </c>
      <c r="G1265" s="1">
        <f t="shared" si="83"/>
        <v>4.8052349221759227</v>
      </c>
    </row>
    <row r="1266" spans="1:7" x14ac:dyDescent="0.25">
      <c r="A1266" s="2" t="s">
        <v>75</v>
      </c>
      <c r="B1266" s="2">
        <v>1.351</v>
      </c>
      <c r="C1266" s="2">
        <v>0.91700000000000004</v>
      </c>
      <c r="D1266" s="1">
        <f t="shared" si="81"/>
        <v>1.4732824427480915</v>
      </c>
      <c r="E1266" s="1">
        <f t="shared" si="82"/>
        <v>3.8920154659748265</v>
      </c>
      <c r="F1266" s="1">
        <f t="shared" si="84"/>
        <v>0.69037229087647423</v>
      </c>
      <c r="G1266" s="1">
        <f t="shared" si="83"/>
        <v>5.637560367658514</v>
      </c>
    </row>
    <row r="1267" spans="1:7" x14ac:dyDescent="0.25">
      <c r="A1267" s="2" t="s">
        <v>75</v>
      </c>
      <c r="B1267" s="2">
        <v>0.878</v>
      </c>
      <c r="C1267" s="2">
        <v>0.68500000000000005</v>
      </c>
      <c r="D1267" s="1">
        <f t="shared" si="81"/>
        <v>1.2817518248175181</v>
      </c>
      <c r="E1267" s="1">
        <f t="shared" si="82"/>
        <v>1.8894480696485094</v>
      </c>
      <c r="F1267" s="1">
        <f t="shared" si="84"/>
        <v>0.23942065177536895</v>
      </c>
      <c r="G1267" s="1">
        <f t="shared" si="83"/>
        <v>7.8917505889226369</v>
      </c>
    </row>
    <row r="1268" spans="1:7" x14ac:dyDescent="0.25">
      <c r="A1268" s="2" t="s">
        <v>75</v>
      </c>
      <c r="B1268" s="2">
        <v>1.226</v>
      </c>
      <c r="C1268" s="2">
        <v>0.79100000000000004</v>
      </c>
      <c r="D1268" s="1">
        <f t="shared" si="81"/>
        <v>1.5499367888748419</v>
      </c>
      <c r="E1268" s="1">
        <f t="shared" si="82"/>
        <v>3.0466097413011592</v>
      </c>
      <c r="F1268" s="1">
        <f t="shared" si="84"/>
        <v>0.47289898026107458</v>
      </c>
      <c r="G1268" s="1">
        <f t="shared" si="83"/>
        <v>6.4424113150322491</v>
      </c>
    </row>
    <row r="1269" spans="1:7" x14ac:dyDescent="0.25">
      <c r="A1269" s="2" t="s">
        <v>75</v>
      </c>
      <c r="B1269" s="2">
        <v>0.98899999999999999</v>
      </c>
      <c r="C1269" s="2">
        <v>0.95299999999999996</v>
      </c>
      <c r="D1269" s="1">
        <f t="shared" si="81"/>
        <v>1.0377754459601261</v>
      </c>
      <c r="E1269" s="1">
        <f t="shared" si="82"/>
        <v>2.961004483083491</v>
      </c>
      <c r="F1269" s="1">
        <f t="shared" si="84"/>
        <v>0.47886588023006682</v>
      </c>
      <c r="G1269" s="1">
        <f t="shared" si="83"/>
        <v>6.183369092115945</v>
      </c>
    </row>
    <row r="1270" spans="1:7" x14ac:dyDescent="0.25">
      <c r="A1270" s="2" t="s">
        <v>75</v>
      </c>
      <c r="B1270" s="2">
        <v>1.05</v>
      </c>
      <c r="C1270" s="2">
        <v>0.88500000000000001</v>
      </c>
      <c r="D1270" s="1">
        <f t="shared" si="81"/>
        <v>1.1864406779661016</v>
      </c>
      <c r="E1270" s="1">
        <f t="shared" si="82"/>
        <v>2.9193249733483153</v>
      </c>
      <c r="F1270" s="1">
        <f t="shared" si="84"/>
        <v>0.4644333247778597</v>
      </c>
      <c r="G1270" s="1">
        <f t="shared" si="83"/>
        <v>6.2857784263104719</v>
      </c>
    </row>
    <row r="1271" spans="1:7" x14ac:dyDescent="0.25">
      <c r="A1271" s="2" t="s">
        <v>75</v>
      </c>
      <c r="B1271" s="2">
        <v>1.095</v>
      </c>
      <c r="C1271" s="2">
        <v>0.85199999999999998</v>
      </c>
      <c r="D1271" s="1">
        <f t="shared" si="81"/>
        <v>1.2852112676056338</v>
      </c>
      <c r="E1271" s="1">
        <f t="shared" si="82"/>
        <v>2.9309174502400617</v>
      </c>
      <c r="F1271" s="1">
        <f t="shared" si="84"/>
        <v>0.46237029507472049</v>
      </c>
      <c r="G1271" s="1">
        <f t="shared" si="83"/>
        <v>6.3388965110018933</v>
      </c>
    </row>
    <row r="1272" spans="1:7" x14ac:dyDescent="0.25">
      <c r="A1272" s="2" t="s">
        <v>75</v>
      </c>
      <c r="B1272" s="2">
        <v>0.93799999999999994</v>
      </c>
      <c r="C1272" s="2">
        <v>0.85099999999999998</v>
      </c>
      <c r="D1272" s="1">
        <f t="shared" si="81"/>
        <v>1.1022326674500587</v>
      </c>
      <c r="E1272" s="1">
        <f t="shared" si="82"/>
        <v>2.5077386366162089</v>
      </c>
      <c r="F1272" s="1">
        <f t="shared" si="84"/>
        <v>0.37217572788465286</v>
      </c>
      <c r="G1272" s="1">
        <f t="shared" si="83"/>
        <v>6.7380499283752959</v>
      </c>
    </row>
    <row r="1273" spans="1:7" x14ac:dyDescent="0.25">
      <c r="A1273" s="2" t="s">
        <v>75</v>
      </c>
      <c r="B1273" s="2">
        <v>1.165</v>
      </c>
      <c r="C1273" s="2">
        <v>0.82199999999999995</v>
      </c>
      <c r="D1273" s="1">
        <f t="shared" ref="D1273:D1336" si="85">B1273/C1273</f>
        <v>1.4172749391727495</v>
      </c>
      <c r="E1273" s="1">
        <f t="shared" ref="E1273:E1336" si="86">((4*PI()*(C1273/2)^2)+((PI()*C1273)*(B1273-C1273)))</f>
        <v>3.0084833728571936</v>
      </c>
      <c r="F1273" s="1">
        <f t="shared" si="84"/>
        <v>0.47283674661960384</v>
      </c>
      <c r="G1273" s="1">
        <f t="shared" si="83"/>
        <v>6.3626259895521873</v>
      </c>
    </row>
    <row r="1274" spans="1:7" x14ac:dyDescent="0.25">
      <c r="A1274" s="2" t="s">
        <v>75</v>
      </c>
      <c r="B1274" s="2">
        <v>1.1259999999999999</v>
      </c>
      <c r="C1274" s="2">
        <v>0.91500000000000004</v>
      </c>
      <c r="D1274" s="1">
        <f t="shared" si="85"/>
        <v>1.2306010928961746</v>
      </c>
      <c r="E1274" s="1">
        <f t="shared" si="86"/>
        <v>3.2367514950670278</v>
      </c>
      <c r="F1274" s="1">
        <f t="shared" si="84"/>
        <v>0.53985263640470182</v>
      </c>
      <c r="G1274" s="1">
        <f t="shared" si="83"/>
        <v>5.9956204282395857</v>
      </c>
    </row>
    <row r="1275" spans="1:7" x14ac:dyDescent="0.25">
      <c r="A1275" s="2" t="s">
        <v>75</v>
      </c>
      <c r="B1275" s="2">
        <v>1.2070000000000001</v>
      </c>
      <c r="C1275" s="2">
        <v>0.98199999999999998</v>
      </c>
      <c r="D1275" s="1">
        <f t="shared" si="85"/>
        <v>1.2291242362525459</v>
      </c>
      <c r="E1275" s="1">
        <f t="shared" si="86"/>
        <v>3.7236480908909888</v>
      </c>
      <c r="F1275" s="1">
        <f t="shared" si="84"/>
        <v>0.66624044326483123</v>
      </c>
      <c r="G1275" s="1">
        <f t="shared" si="83"/>
        <v>5.589045409257503</v>
      </c>
    </row>
    <row r="1276" spans="1:7" x14ac:dyDescent="0.25">
      <c r="A1276" s="2" t="s">
        <v>75</v>
      </c>
      <c r="B1276" s="2">
        <v>1.222</v>
      </c>
      <c r="C1276" s="2">
        <v>1.1000000000000001</v>
      </c>
      <c r="D1276" s="1">
        <f t="shared" si="85"/>
        <v>1.1109090909090908</v>
      </c>
      <c r="E1276" s="1">
        <f t="shared" si="86"/>
        <v>4.2229288449554003</v>
      </c>
      <c r="F1276" s="1">
        <f t="shared" si="84"/>
        <v>0.81285044720206723</v>
      </c>
      <c r="G1276" s="1">
        <f t="shared" si="83"/>
        <v>5.1952100899879543</v>
      </c>
    </row>
    <row r="1277" spans="1:7" x14ac:dyDescent="0.25">
      <c r="A1277" s="2" t="s">
        <v>75</v>
      </c>
      <c r="B1277" s="2">
        <v>0.93799999999999994</v>
      </c>
      <c r="C1277" s="2">
        <v>0.81100000000000005</v>
      </c>
      <c r="D1277" s="1">
        <f t="shared" si="85"/>
        <v>1.1565967940813808</v>
      </c>
      <c r="E1277" s="1">
        <f t="shared" si="86"/>
        <v>2.3898660802535203</v>
      </c>
      <c r="F1277" s="1">
        <f t="shared" si="84"/>
        <v>0.34489848315071664</v>
      </c>
      <c r="G1277" s="1">
        <f t="shared" si="83"/>
        <v>6.9291869840122677</v>
      </c>
    </row>
    <row r="1278" spans="1:7" x14ac:dyDescent="0.25">
      <c r="A1278" s="2" t="s">
        <v>75</v>
      </c>
      <c r="B1278" s="2">
        <v>0.996</v>
      </c>
      <c r="C1278" s="2">
        <v>0.97899999999999998</v>
      </c>
      <c r="D1278" s="1">
        <f t="shared" si="85"/>
        <v>1.017364657814096</v>
      </c>
      <c r="E1278" s="1">
        <f t="shared" si="86"/>
        <v>3.0633167310329497</v>
      </c>
      <c r="F1278" s="1">
        <f t="shared" si="84"/>
        <v>0.50409680748658348</v>
      </c>
      <c r="G1278" s="1">
        <f t="shared" si="83"/>
        <v>6.0768421571772793</v>
      </c>
    </row>
    <row r="1279" spans="1:7" x14ac:dyDescent="0.25">
      <c r="A1279" s="2" t="s">
        <v>75</v>
      </c>
      <c r="B1279" s="2">
        <v>1.534</v>
      </c>
      <c r="C1279" s="2">
        <v>0.78700000000000003</v>
      </c>
      <c r="D1279" s="1">
        <f t="shared" si="85"/>
        <v>1.9491740787801779</v>
      </c>
      <c r="E1279" s="1">
        <f t="shared" si="86"/>
        <v>3.7927128637875072</v>
      </c>
      <c r="F1279" s="1">
        <f t="shared" si="84"/>
        <v>0.61860387145805795</v>
      </c>
      <c r="G1279" s="1">
        <f t="shared" si="83"/>
        <v>6.1310849135942682</v>
      </c>
    </row>
    <row r="1280" spans="1:7" x14ac:dyDescent="0.25">
      <c r="A1280" s="2" t="s">
        <v>75</v>
      </c>
      <c r="B1280" s="2">
        <v>0.99199999999999999</v>
      </c>
      <c r="C1280" s="2">
        <v>0.92400000000000004</v>
      </c>
      <c r="D1280" s="1">
        <f t="shared" si="85"/>
        <v>1.0735930735930734</v>
      </c>
      <c r="E1280" s="1">
        <f t="shared" si="86"/>
        <v>2.8796089590216334</v>
      </c>
      <c r="F1280" s="1">
        <f t="shared" si="84"/>
        <v>0.4586590060093288</v>
      </c>
      <c r="G1280" s="1">
        <f t="shared" si="83"/>
        <v>6.2783220677957523</v>
      </c>
    </row>
    <row r="1281" spans="1:7" x14ac:dyDescent="0.25">
      <c r="A1281" s="2" t="s">
        <v>75</v>
      </c>
      <c r="B1281" s="2">
        <v>1.2370000000000001</v>
      </c>
      <c r="C1281" s="2">
        <v>0.98799999999999999</v>
      </c>
      <c r="D1281" s="1">
        <f t="shared" si="85"/>
        <v>1.2520242914979758</v>
      </c>
      <c r="E1281" s="1">
        <f t="shared" si="86"/>
        <v>3.839516311140688</v>
      </c>
      <c r="F1281" s="1">
        <f t="shared" si="84"/>
        <v>0.69587327406718258</v>
      </c>
      <c r="G1281" s="1">
        <f t="shared" si="83"/>
        <v>5.5175510458963322</v>
      </c>
    </row>
    <row r="1282" spans="1:7" x14ac:dyDescent="0.25">
      <c r="A1282" s="2" t="s">
        <v>75</v>
      </c>
      <c r="B1282" s="2">
        <v>1.647</v>
      </c>
      <c r="C1282" s="2">
        <v>0.88600000000000001</v>
      </c>
      <c r="D1282" s="1">
        <f t="shared" si="85"/>
        <v>1.8589164785553047</v>
      </c>
      <c r="E1282" s="1">
        <f t="shared" si="86"/>
        <v>4.5843439470096765</v>
      </c>
      <c r="F1282" s="1">
        <f t="shared" si="84"/>
        <v>0.83334901987148746</v>
      </c>
      <c r="G1282" s="1">
        <f t="shared" si="83"/>
        <v>5.5011091843806792</v>
      </c>
    </row>
    <row r="1283" spans="1:7" x14ac:dyDescent="0.25">
      <c r="A1283" s="2" t="s">
        <v>75</v>
      </c>
      <c r="B1283" s="2">
        <v>1.1639999999999999</v>
      </c>
      <c r="C1283" s="2">
        <v>0.93500000000000005</v>
      </c>
      <c r="D1283" s="1">
        <f t="shared" si="85"/>
        <v>1.2449197860962566</v>
      </c>
      <c r="E1283" s="1">
        <f t="shared" si="86"/>
        <v>3.4191209486079157</v>
      </c>
      <c r="F1283" s="1">
        <f t="shared" si="84"/>
        <v>0.58522460397530507</v>
      </c>
      <c r="G1283" s="1">
        <f t="shared" si="83"/>
        <v>5.8424080692823939</v>
      </c>
    </row>
    <row r="1284" spans="1:7" x14ac:dyDescent="0.25">
      <c r="A1284" s="2" t="s">
        <v>75</v>
      </c>
      <c r="B1284" s="2">
        <v>0.74099999999999999</v>
      </c>
      <c r="C1284" s="2">
        <v>0.64300000000000002</v>
      </c>
      <c r="D1284" s="1">
        <f t="shared" si="85"/>
        <v>1.1524105754276828</v>
      </c>
      <c r="E1284" s="1">
        <f t="shared" si="86"/>
        <v>1.4968526605073535</v>
      </c>
      <c r="F1284" s="1">
        <f t="shared" si="84"/>
        <v>0.17102029823614942</v>
      </c>
      <c r="G1284" s="1">
        <f t="shared" si="83"/>
        <v>8.7524853829950597</v>
      </c>
    </row>
    <row r="1285" spans="1:7" x14ac:dyDescent="0.25">
      <c r="A1285" s="2" t="s">
        <v>75</v>
      </c>
      <c r="B1285" s="2">
        <v>1.238</v>
      </c>
      <c r="C1285" s="2">
        <v>0.88100000000000001</v>
      </c>
      <c r="D1285" s="1">
        <f t="shared" si="85"/>
        <v>1.4052213393870601</v>
      </c>
      <c r="E1285" s="1">
        <f t="shared" si="86"/>
        <v>3.4264659922320084</v>
      </c>
      <c r="F1285" s="1">
        <f t="shared" si="84"/>
        <v>0.57566127863691974</v>
      </c>
      <c r="G1285" s="1">
        <f t="shared" si="83"/>
        <v>5.9522259345727928</v>
      </c>
    </row>
    <row r="1286" spans="1:7" x14ac:dyDescent="0.25">
      <c r="A1286" s="2" t="s">
        <v>75</v>
      </c>
      <c r="B1286" s="2">
        <v>1.4810000000000001</v>
      </c>
      <c r="C1286" s="2">
        <v>0.92200000000000004</v>
      </c>
      <c r="D1286" s="1">
        <f t="shared" si="85"/>
        <v>1.6062906724511932</v>
      </c>
      <c r="E1286" s="1">
        <f t="shared" si="86"/>
        <v>4.2897882198090986</v>
      </c>
      <c r="F1286" s="1">
        <f t="shared" si="84"/>
        <v>0.78360372860881744</v>
      </c>
      <c r="G1286" s="1">
        <f t="shared" ref="G1286:G1349" si="87">E1286/F1286</f>
        <v>5.4744356913985568</v>
      </c>
    </row>
    <row r="1287" spans="1:7" x14ac:dyDescent="0.25">
      <c r="A1287" s="2" t="s">
        <v>75</v>
      </c>
      <c r="B1287" s="2">
        <v>1.6180000000000001</v>
      </c>
      <c r="C1287" s="2">
        <v>1.1830000000000001</v>
      </c>
      <c r="D1287" s="1">
        <f t="shared" si="85"/>
        <v>1.36770921386306</v>
      </c>
      <c r="E1287" s="1">
        <f t="shared" si="86"/>
        <v>6.013303648680302</v>
      </c>
      <c r="F1287" s="1">
        <f t="shared" ref="F1287:F1350" si="88">(((4/3)*PI()*(C1287/2)^3)+(PI()*((C1287/2)^2)*(B1287-C1287)))</f>
        <v>1.3450006691575647</v>
      </c>
      <c r="G1287" s="1">
        <f t="shared" si="87"/>
        <v>4.4708555070435088</v>
      </c>
    </row>
    <row r="1288" spans="1:7" x14ac:dyDescent="0.25">
      <c r="A1288" s="2" t="s">
        <v>75</v>
      </c>
      <c r="B1288" s="2">
        <v>1.369</v>
      </c>
      <c r="C1288" s="2">
        <v>1.1339999999999999</v>
      </c>
      <c r="D1288" s="1">
        <f t="shared" si="85"/>
        <v>1.207231040564374</v>
      </c>
      <c r="E1288" s="1">
        <f t="shared" si="86"/>
        <v>4.8771529486948602</v>
      </c>
      <c r="F1288" s="1">
        <f t="shared" si="88"/>
        <v>1.0008975932844395</v>
      </c>
      <c r="G1288" s="1">
        <f t="shared" si="87"/>
        <v>4.872779174830975</v>
      </c>
    </row>
    <row r="1289" spans="1:7" x14ac:dyDescent="0.25">
      <c r="A1289" s="2" t="s">
        <v>75</v>
      </c>
      <c r="B1289" s="2">
        <v>1.0549999999999999</v>
      </c>
      <c r="C1289" s="2">
        <v>0.97599999999999998</v>
      </c>
      <c r="D1289" s="1">
        <f t="shared" si="85"/>
        <v>1.0809426229508197</v>
      </c>
      <c r="E1289" s="1">
        <f t="shared" si="86"/>
        <v>3.2348351235483381</v>
      </c>
      <c r="F1289" s="1">
        <f t="shared" si="88"/>
        <v>0.54590116804080369</v>
      </c>
      <c r="G1289" s="1">
        <f t="shared" si="87"/>
        <v>5.9256790659706899</v>
      </c>
    </row>
    <row r="1290" spans="1:7" x14ac:dyDescent="0.25">
      <c r="A1290" s="2" t="s">
        <v>75</v>
      </c>
      <c r="B1290" s="2">
        <v>1.052</v>
      </c>
      <c r="C1290" s="2">
        <v>0.89500000000000002</v>
      </c>
      <c r="D1290" s="1">
        <f t="shared" si="85"/>
        <v>1.1754189944134079</v>
      </c>
      <c r="E1290" s="1">
        <f t="shared" si="86"/>
        <v>2.9579351470609341</v>
      </c>
      <c r="F1290" s="1">
        <f t="shared" si="88"/>
        <v>0.47414945927731067</v>
      </c>
      <c r="G1290" s="1">
        <f t="shared" si="87"/>
        <v>6.2384024471299853</v>
      </c>
    </row>
    <row r="1291" spans="1:7" x14ac:dyDescent="0.25">
      <c r="A1291" s="2" t="s">
        <v>75</v>
      </c>
      <c r="B1291" s="2">
        <v>1.0309999999999999</v>
      </c>
      <c r="C1291" s="2">
        <v>0.66400000000000003</v>
      </c>
      <c r="D1291" s="1">
        <f t="shared" si="85"/>
        <v>1.5527108433734937</v>
      </c>
      <c r="E1291" s="1">
        <f t="shared" si="86"/>
        <v>2.1506840651651147</v>
      </c>
      <c r="F1291" s="1">
        <f t="shared" si="88"/>
        <v>0.2803704897030348</v>
      </c>
      <c r="G1291" s="1">
        <f t="shared" si="87"/>
        <v>7.6708646029155725</v>
      </c>
    </row>
    <row r="1292" spans="1:7" x14ac:dyDescent="0.25">
      <c r="A1292" s="2" t="s">
        <v>75</v>
      </c>
      <c r="B1292" s="2">
        <v>0.97199999999999998</v>
      </c>
      <c r="C1292" s="2">
        <v>0.97199999999999998</v>
      </c>
      <c r="D1292" s="1">
        <f t="shared" si="85"/>
        <v>1</v>
      </c>
      <c r="E1292" s="1">
        <f t="shared" si="86"/>
        <v>2.9681264736291788</v>
      </c>
      <c r="F1292" s="1">
        <f t="shared" si="88"/>
        <v>0.48083648872792695</v>
      </c>
      <c r="G1292" s="1">
        <f t="shared" si="87"/>
        <v>6.1728395061728394</v>
      </c>
    </row>
    <row r="1293" spans="1:7" x14ac:dyDescent="0.25">
      <c r="A1293" s="2" t="s">
        <v>75</v>
      </c>
      <c r="B1293" s="2">
        <v>1.0820000000000001</v>
      </c>
      <c r="C1293" s="2">
        <v>0.82</v>
      </c>
      <c r="D1293" s="1">
        <f t="shared" si="85"/>
        <v>1.3195121951219513</v>
      </c>
      <c r="E1293" s="1">
        <f t="shared" si="86"/>
        <v>2.7873466659710076</v>
      </c>
      <c r="F1293" s="1">
        <f t="shared" si="88"/>
        <v>0.42705826167201522</v>
      </c>
      <c r="G1293" s="1">
        <f t="shared" si="87"/>
        <v>6.526853397140731</v>
      </c>
    </row>
    <row r="1294" spans="1:7" x14ac:dyDescent="0.25">
      <c r="A1294" s="2" t="s">
        <v>75</v>
      </c>
      <c r="B1294" s="2">
        <v>0.98599999999999999</v>
      </c>
      <c r="C1294" s="2">
        <v>0.91400000000000003</v>
      </c>
      <c r="D1294" s="1">
        <f t="shared" si="85"/>
        <v>1.0787746170678336</v>
      </c>
      <c r="E1294" s="1">
        <f t="shared" si="86"/>
        <v>2.8312158657857358</v>
      </c>
      <c r="F1294" s="1">
        <f t="shared" si="88"/>
        <v>0.44703539383999019</v>
      </c>
      <c r="G1294" s="1">
        <f t="shared" si="87"/>
        <v>6.3333147773062644</v>
      </c>
    </row>
    <row r="1295" spans="1:7" x14ac:dyDescent="0.25">
      <c r="A1295" s="2" t="s">
        <v>75</v>
      </c>
      <c r="B1295" s="2">
        <v>1.242</v>
      </c>
      <c r="C1295" s="2">
        <v>0.998</v>
      </c>
      <c r="D1295" s="1">
        <f t="shared" si="85"/>
        <v>1.2444889779559118</v>
      </c>
      <c r="E1295" s="1">
        <f t="shared" si="86"/>
        <v>3.8940543596070061</v>
      </c>
      <c r="F1295" s="1">
        <f t="shared" si="88"/>
        <v>0.71133483175133505</v>
      </c>
      <c r="G1295" s="1">
        <f t="shared" si="87"/>
        <v>5.4742916918881743</v>
      </c>
    </row>
    <row r="1296" spans="1:7" x14ac:dyDescent="0.25">
      <c r="A1296" s="2" t="s">
        <v>75</v>
      </c>
      <c r="B1296" s="2">
        <v>1.0249999999999999</v>
      </c>
      <c r="C1296" s="2">
        <v>0.93799999999999994</v>
      </c>
      <c r="D1296" s="1">
        <f t="shared" si="85"/>
        <v>1.0927505330490406</v>
      </c>
      <c r="E1296" s="1">
        <f t="shared" si="86"/>
        <v>3.0204842567939063</v>
      </c>
      <c r="F1296" s="1">
        <f t="shared" si="88"/>
        <v>0.4922421801340589</v>
      </c>
      <c r="G1296" s="1">
        <f t="shared" si="87"/>
        <v>6.1361751972805285</v>
      </c>
    </row>
    <row r="1297" spans="1:7" x14ac:dyDescent="0.25">
      <c r="A1297" s="2" t="s">
        <v>75</v>
      </c>
      <c r="B1297" s="2">
        <v>1.0780000000000001</v>
      </c>
      <c r="C1297" s="2">
        <v>1.0409999999999999</v>
      </c>
      <c r="D1297" s="1">
        <f t="shared" si="85"/>
        <v>1.0355427473583094</v>
      </c>
      <c r="E1297" s="1">
        <f t="shared" si="86"/>
        <v>3.5254889926731585</v>
      </c>
      <c r="F1297" s="1">
        <f t="shared" si="88"/>
        <v>0.62216950005646721</v>
      </c>
      <c r="G1297" s="1">
        <f t="shared" si="87"/>
        <v>5.6664445819880118</v>
      </c>
    </row>
    <row r="1298" spans="1:7" x14ac:dyDescent="0.25">
      <c r="A1298" s="2" t="s">
        <v>75</v>
      </c>
      <c r="B1298" s="2">
        <v>1.0429999999999999</v>
      </c>
      <c r="C1298" s="2">
        <v>0.94699999999999995</v>
      </c>
      <c r="D1298" s="1">
        <f t="shared" si="85"/>
        <v>1.1013727560718056</v>
      </c>
      <c r="E1298" s="1">
        <f t="shared" si="86"/>
        <v>3.1030170373963633</v>
      </c>
      <c r="F1298" s="1">
        <f t="shared" si="88"/>
        <v>0.5122987909309783</v>
      </c>
      <c r="G1298" s="1">
        <f t="shared" si="87"/>
        <v>6.0570454046112143</v>
      </c>
    </row>
    <row r="1299" spans="1:7" x14ac:dyDescent="0.25">
      <c r="A1299" s="2" t="s">
        <v>75</v>
      </c>
      <c r="B1299" s="2">
        <v>1.008</v>
      </c>
      <c r="C1299" s="2">
        <v>0.95599999999999996</v>
      </c>
      <c r="D1299" s="1">
        <f t="shared" si="85"/>
        <v>1.0543933054393306</v>
      </c>
      <c r="E1299" s="1">
        <f t="shared" si="86"/>
        <v>3.0273894774464969</v>
      </c>
      <c r="F1299" s="1">
        <f t="shared" si="88"/>
        <v>0.49480598677476384</v>
      </c>
      <c r="G1299" s="1">
        <f t="shared" si="87"/>
        <v>6.1183363951992105</v>
      </c>
    </row>
    <row r="1300" spans="1:7" x14ac:dyDescent="0.25">
      <c r="A1300" s="2" t="s">
        <v>75</v>
      </c>
      <c r="B1300" s="2">
        <v>1.0780000000000001</v>
      </c>
      <c r="C1300" s="2">
        <v>1.0629999999999999</v>
      </c>
      <c r="D1300" s="1">
        <f t="shared" si="85"/>
        <v>1.0141110065851364</v>
      </c>
      <c r="E1300" s="1">
        <f t="shared" si="86"/>
        <v>3.5999950040456938</v>
      </c>
      <c r="F1300" s="1">
        <f t="shared" si="88"/>
        <v>0.64223649276990891</v>
      </c>
      <c r="G1300" s="1">
        <f t="shared" si="87"/>
        <v>5.6054039977068815</v>
      </c>
    </row>
    <row r="1301" spans="1:7" x14ac:dyDescent="0.25">
      <c r="A1301" s="2" t="s">
        <v>75</v>
      </c>
      <c r="B1301" s="2">
        <v>0.94099999999999995</v>
      </c>
      <c r="C1301" s="2">
        <v>0.67900000000000005</v>
      </c>
      <c r="D1301" s="1">
        <f t="shared" si="85"/>
        <v>1.3858615611192928</v>
      </c>
      <c r="E1301" s="1">
        <f t="shared" si="86"/>
        <v>2.0072860684920091</v>
      </c>
      <c r="F1301" s="1">
        <f t="shared" si="88"/>
        <v>0.2587813393238596</v>
      </c>
      <c r="G1301" s="1">
        <f t="shared" si="87"/>
        <v>7.7566878420855963</v>
      </c>
    </row>
    <row r="1302" spans="1:7" x14ac:dyDescent="0.25">
      <c r="A1302" s="2" t="s">
        <v>75</v>
      </c>
      <c r="B1302" s="2">
        <v>1.169</v>
      </c>
      <c r="C1302" s="2">
        <v>0.94499999999999995</v>
      </c>
      <c r="D1302" s="1">
        <f t="shared" si="85"/>
        <v>1.2370370370370372</v>
      </c>
      <c r="E1302" s="1">
        <f t="shared" si="86"/>
        <v>3.4705331123839125</v>
      </c>
      <c r="F1302" s="1">
        <f t="shared" si="88"/>
        <v>0.59897868641727736</v>
      </c>
      <c r="G1302" s="1">
        <f t="shared" si="87"/>
        <v>5.7940844826090725</v>
      </c>
    </row>
    <row r="1303" spans="1:7" x14ac:dyDescent="0.25">
      <c r="A1303" s="2" t="s">
        <v>75</v>
      </c>
      <c r="B1303" s="2">
        <v>1.02</v>
      </c>
      <c r="C1303" s="2">
        <v>0.88</v>
      </c>
      <c r="D1303" s="1">
        <f t="shared" si="85"/>
        <v>1.1590909090909092</v>
      </c>
      <c r="E1303" s="1">
        <f t="shared" si="86"/>
        <v>2.8198935658621984</v>
      </c>
      <c r="F1303" s="1">
        <f t="shared" si="88"/>
        <v>0.44196763208742162</v>
      </c>
      <c r="G1303" s="1">
        <f t="shared" si="87"/>
        <v>6.3803169307756473</v>
      </c>
    </row>
    <row r="1304" spans="1:7" x14ac:dyDescent="0.25">
      <c r="A1304" s="2" t="s">
        <v>75</v>
      </c>
      <c r="B1304" s="2">
        <v>1.115</v>
      </c>
      <c r="C1304" s="2">
        <v>1.02</v>
      </c>
      <c r="D1304" s="1">
        <f t="shared" si="85"/>
        <v>1.0931372549019607</v>
      </c>
      <c r="E1304" s="1">
        <f t="shared" si="86"/>
        <v>3.5729333249276718</v>
      </c>
      <c r="F1304" s="1">
        <f t="shared" si="88"/>
        <v>0.63327439312899647</v>
      </c>
      <c r="G1304" s="1">
        <f t="shared" si="87"/>
        <v>5.6419987349778626</v>
      </c>
    </row>
    <row r="1305" spans="1:7" x14ac:dyDescent="0.25">
      <c r="A1305" s="2" t="s">
        <v>75</v>
      </c>
      <c r="B1305" s="2">
        <v>1.1220000000000001</v>
      </c>
      <c r="C1305" s="2">
        <v>1.1040000000000001</v>
      </c>
      <c r="D1305" s="1">
        <f t="shared" si="85"/>
        <v>1.0163043478260869</v>
      </c>
      <c r="E1305" s="1">
        <f t="shared" si="86"/>
        <v>3.891453120889834</v>
      </c>
      <c r="F1305" s="1">
        <f t="shared" si="88"/>
        <v>0.72177090933124599</v>
      </c>
      <c r="G1305" s="1">
        <f t="shared" si="87"/>
        <v>5.3915350017299044</v>
      </c>
    </row>
    <row r="1306" spans="1:7" x14ac:dyDescent="0.25">
      <c r="A1306" s="2" t="s">
        <v>75</v>
      </c>
      <c r="B1306" s="2">
        <v>1</v>
      </c>
      <c r="C1306" s="2">
        <v>0.83499999999999996</v>
      </c>
      <c r="D1306" s="1">
        <f t="shared" si="85"/>
        <v>1.1976047904191618</v>
      </c>
      <c r="E1306" s="1">
        <f t="shared" si="86"/>
        <v>2.6232298657474775</v>
      </c>
      <c r="F1306" s="1">
        <f t="shared" si="88"/>
        <v>0.39518411421263716</v>
      </c>
      <c r="G1306" s="1">
        <f t="shared" si="87"/>
        <v>6.6379942194133674</v>
      </c>
    </row>
    <row r="1307" spans="1:7" x14ac:dyDescent="0.25">
      <c r="A1307" s="2" t="s">
        <v>75</v>
      </c>
      <c r="B1307" s="2">
        <v>1.5640000000000001</v>
      </c>
      <c r="C1307" s="2">
        <v>0.878</v>
      </c>
      <c r="D1307" s="1">
        <f t="shared" si="85"/>
        <v>1.7813211845102506</v>
      </c>
      <c r="E1307" s="1">
        <f t="shared" si="86"/>
        <v>4.3140098991682754</v>
      </c>
      <c r="F1307" s="1">
        <f t="shared" si="88"/>
        <v>0.76972988263350439</v>
      </c>
      <c r="G1307" s="1">
        <f t="shared" si="87"/>
        <v>5.6045763539913498</v>
      </c>
    </row>
    <row r="1308" spans="1:7" x14ac:dyDescent="0.25">
      <c r="A1308" s="2" t="s">
        <v>75</v>
      </c>
      <c r="B1308" s="2">
        <v>1.6140000000000001</v>
      </c>
      <c r="C1308" s="2">
        <v>0.97899999999999998</v>
      </c>
      <c r="D1308" s="1">
        <f t="shared" si="85"/>
        <v>1.6486210418794689</v>
      </c>
      <c r="E1308" s="1">
        <f t="shared" si="86"/>
        <v>4.9640494014931544</v>
      </c>
      <c r="F1308" s="1">
        <f t="shared" si="88"/>
        <v>0.96930112858171846</v>
      </c>
      <c r="G1308" s="1">
        <f t="shared" si="87"/>
        <v>5.1212665033791431</v>
      </c>
    </row>
    <row r="1309" spans="1:7" x14ac:dyDescent="0.25">
      <c r="A1309" s="2" t="s">
        <v>75</v>
      </c>
      <c r="B1309" s="2">
        <v>1.1299999999999999</v>
      </c>
      <c r="C1309" s="2">
        <v>0.94299999999999995</v>
      </c>
      <c r="D1309" s="1">
        <f t="shared" si="85"/>
        <v>1.1983032873806998</v>
      </c>
      <c r="E1309" s="1">
        <f t="shared" si="86"/>
        <v>3.3476497157387475</v>
      </c>
      <c r="F1309" s="1">
        <f t="shared" si="88"/>
        <v>0.56967345278106118</v>
      </c>
      <c r="G1309" s="1">
        <f t="shared" si="87"/>
        <v>5.8764362274492852</v>
      </c>
    </row>
    <row r="1310" spans="1:7" x14ac:dyDescent="0.25">
      <c r="A1310" s="2" t="s">
        <v>75</v>
      </c>
      <c r="B1310" s="2">
        <v>1.06</v>
      </c>
      <c r="C1310" s="2">
        <v>0.85199999999999998</v>
      </c>
      <c r="D1310" s="1">
        <f t="shared" si="85"/>
        <v>1.2441314553990612</v>
      </c>
      <c r="E1310" s="1">
        <f t="shared" si="86"/>
        <v>2.8372351573100145</v>
      </c>
      <c r="F1310" s="1">
        <f t="shared" si="88"/>
        <v>0.44241596668062039</v>
      </c>
      <c r="G1310" s="1">
        <f t="shared" si="87"/>
        <v>6.413048739170419</v>
      </c>
    </row>
    <row r="1311" spans="1:7" x14ac:dyDescent="0.25">
      <c r="A1311" s="2" t="s">
        <v>75</v>
      </c>
      <c r="B1311" s="2">
        <v>0.94299999999999995</v>
      </c>
      <c r="C1311" s="2">
        <v>0.92200000000000004</v>
      </c>
      <c r="D1311" s="1">
        <f t="shared" si="85"/>
        <v>1.0227765726681126</v>
      </c>
      <c r="E1311" s="1">
        <f t="shared" si="86"/>
        <v>2.7314451662930312</v>
      </c>
      <c r="F1311" s="1">
        <f t="shared" si="88"/>
        <v>0.42440565477336395</v>
      </c>
      <c r="G1311" s="1">
        <f t="shared" si="87"/>
        <v>6.4359301898360544</v>
      </c>
    </row>
    <row r="1312" spans="1:7" x14ac:dyDescent="0.25">
      <c r="A1312" s="2" t="s">
        <v>75</v>
      </c>
      <c r="B1312" s="2">
        <v>0.97499999999999998</v>
      </c>
      <c r="C1312" s="2">
        <v>0.81799999999999995</v>
      </c>
      <c r="D1312" s="1">
        <f t="shared" si="85"/>
        <v>1.1919315403422983</v>
      </c>
      <c r="E1312" s="1">
        <f t="shared" si="86"/>
        <v>2.5055772208705394</v>
      </c>
      <c r="F1312" s="1">
        <f t="shared" si="88"/>
        <v>0.3690963662545399</v>
      </c>
      <c r="G1312" s="1">
        <f t="shared" si="87"/>
        <v>6.7884093422437495</v>
      </c>
    </row>
    <row r="1313" spans="1:7" x14ac:dyDescent="0.25">
      <c r="A1313" s="2" t="s">
        <v>75</v>
      </c>
      <c r="B1313" s="2">
        <v>1.244</v>
      </c>
      <c r="C1313" s="2">
        <v>1.0680000000000001</v>
      </c>
      <c r="D1313" s="1">
        <f t="shared" si="85"/>
        <v>1.1647940074906367</v>
      </c>
      <c r="E1313" s="1">
        <f t="shared" si="86"/>
        <v>4.1738948668181708</v>
      </c>
      <c r="F1313" s="1">
        <f t="shared" si="88"/>
        <v>0.79550946731762129</v>
      </c>
      <c r="G1313" s="1">
        <f t="shared" si="87"/>
        <v>5.2468198535614272</v>
      </c>
    </row>
    <row r="1314" spans="1:7" x14ac:dyDescent="0.25">
      <c r="A1314" s="2" t="s">
        <v>75</v>
      </c>
      <c r="B1314" s="2">
        <v>1.0249999999999999</v>
      </c>
      <c r="C1314" s="2">
        <v>1.008</v>
      </c>
      <c r="D1314" s="1">
        <f t="shared" si="85"/>
        <v>1.0168650793650793</v>
      </c>
      <c r="E1314" s="1">
        <f t="shared" si="86"/>
        <v>3.2458935296889742</v>
      </c>
      <c r="F1314" s="1">
        <f t="shared" si="88"/>
        <v>0.54983219685154849</v>
      </c>
      <c r="G1314" s="1">
        <f t="shared" si="87"/>
        <v>5.9034257147464695</v>
      </c>
    </row>
    <row r="1315" spans="1:7" x14ac:dyDescent="0.25">
      <c r="A1315" s="2" t="s">
        <v>75</v>
      </c>
      <c r="B1315" s="2">
        <v>1.155</v>
      </c>
      <c r="C1315" s="2">
        <v>0.72899999999999998</v>
      </c>
      <c r="D1315" s="1">
        <f t="shared" si="85"/>
        <v>1.5843621399176955</v>
      </c>
      <c r="E1315" s="1">
        <f t="shared" si="86"/>
        <v>2.6452053063593377</v>
      </c>
      <c r="F1315" s="1">
        <f t="shared" si="88"/>
        <v>0.38066222024294216</v>
      </c>
      <c r="G1315" s="1">
        <f t="shared" si="87"/>
        <v>6.948956754024981</v>
      </c>
    </row>
    <row r="1316" spans="1:7" x14ac:dyDescent="0.25">
      <c r="A1316" s="2" t="s">
        <v>75</v>
      </c>
      <c r="B1316" s="2">
        <v>1.042</v>
      </c>
      <c r="C1316" s="2">
        <v>0.69599999999999995</v>
      </c>
      <c r="D1316" s="1">
        <f t="shared" si="85"/>
        <v>1.4971264367816093</v>
      </c>
      <c r="E1316" s="1">
        <f t="shared" si="86"/>
        <v>2.278383523348233</v>
      </c>
      <c r="F1316" s="1">
        <f t="shared" si="88"/>
        <v>0.30817214374347401</v>
      </c>
      <c r="G1316" s="1">
        <f t="shared" si="87"/>
        <v>7.3932169717610341</v>
      </c>
    </row>
    <row r="1317" spans="1:7" x14ac:dyDescent="0.25">
      <c r="A1317" s="2" t="s">
        <v>75</v>
      </c>
      <c r="B1317" s="2">
        <v>1.198</v>
      </c>
      <c r="C1317" s="2">
        <v>0.82299999999999995</v>
      </c>
      <c r="D1317" s="1">
        <f t="shared" si="85"/>
        <v>1.4556500607533414</v>
      </c>
      <c r="E1317" s="1">
        <f t="shared" si="86"/>
        <v>3.0974658431774706</v>
      </c>
      <c r="F1317" s="1">
        <f t="shared" si="88"/>
        <v>0.49136568389948843</v>
      </c>
      <c r="G1317" s="1">
        <f t="shared" si="87"/>
        <v>6.3037895088560445</v>
      </c>
    </row>
    <row r="1318" spans="1:7" x14ac:dyDescent="0.25">
      <c r="A1318" s="2" t="s">
        <v>75</v>
      </c>
      <c r="B1318" s="2">
        <v>1.077</v>
      </c>
      <c r="C1318" s="2">
        <v>1.0049999999999999</v>
      </c>
      <c r="D1318" s="1">
        <f t="shared" si="85"/>
        <v>1.0716417910447762</v>
      </c>
      <c r="E1318" s="1">
        <f t="shared" si="86"/>
        <v>3.4004127643557873</v>
      </c>
      <c r="F1318" s="1">
        <f t="shared" si="88"/>
        <v>0.58860766074924653</v>
      </c>
      <c r="G1318" s="1">
        <f t="shared" si="87"/>
        <v>5.7770446956591703</v>
      </c>
    </row>
    <row r="1319" spans="1:7" x14ac:dyDescent="0.25">
      <c r="A1319" s="2" t="s">
        <v>75</v>
      </c>
      <c r="B1319" s="2">
        <v>0.92300000000000004</v>
      </c>
      <c r="C1319" s="2">
        <v>0.80200000000000005</v>
      </c>
      <c r="D1319" s="1">
        <f t="shared" si="85"/>
        <v>1.1508728179551122</v>
      </c>
      <c r="E1319" s="1">
        <f t="shared" si="86"/>
        <v>2.3255513954492302</v>
      </c>
      <c r="F1319" s="1">
        <f t="shared" si="88"/>
        <v>0.33122394321673948</v>
      </c>
      <c r="G1319" s="1">
        <f t="shared" si="87"/>
        <v>7.0210848070469467</v>
      </c>
    </row>
    <row r="1320" spans="1:7" x14ac:dyDescent="0.25">
      <c r="A1320" s="2" t="s">
        <v>75</v>
      </c>
      <c r="B1320" s="2">
        <v>0.96299999999999997</v>
      </c>
      <c r="C1320" s="2">
        <v>0.92300000000000004</v>
      </c>
      <c r="D1320" s="1">
        <f t="shared" si="85"/>
        <v>1.0433369447453953</v>
      </c>
      <c r="E1320" s="1">
        <f t="shared" si="86"/>
        <v>2.7924014885506336</v>
      </c>
      <c r="F1320" s="1">
        <f t="shared" si="88"/>
        <v>0.43848580861463948</v>
      </c>
      <c r="G1320" s="1">
        <f t="shared" si="87"/>
        <v>6.3682824704703691</v>
      </c>
    </row>
    <row r="1321" spans="1:7" x14ac:dyDescent="0.25">
      <c r="A1321" s="2" t="s">
        <v>75</v>
      </c>
      <c r="B1321" s="2">
        <v>1.0229999999999999</v>
      </c>
      <c r="C1321" s="2">
        <v>0.91300000000000003</v>
      </c>
      <c r="D1321" s="1">
        <f t="shared" si="85"/>
        <v>1.1204819277108433</v>
      </c>
      <c r="E1321" s="1">
        <f t="shared" si="86"/>
        <v>2.9342443968602137</v>
      </c>
      <c r="F1321" s="1">
        <f t="shared" si="88"/>
        <v>0.47049925298328082</v>
      </c>
      <c r="G1321" s="1">
        <f t="shared" si="87"/>
        <v>6.2364485772403171</v>
      </c>
    </row>
    <row r="1322" spans="1:7" x14ac:dyDescent="0.25">
      <c r="A1322" s="2" t="s">
        <v>75</v>
      </c>
      <c r="B1322" s="2">
        <v>1.4950000000000001</v>
      </c>
      <c r="C1322" s="2">
        <v>1.1499999999999999</v>
      </c>
      <c r="D1322" s="1">
        <f t="shared" si="85"/>
        <v>1.3000000000000003</v>
      </c>
      <c r="E1322" s="1">
        <f t="shared" si="86"/>
        <v>5.4011831696842521</v>
      </c>
      <c r="F1322" s="1">
        <f t="shared" si="88"/>
        <v>1.1546760173651909</v>
      </c>
      <c r="G1322" s="1">
        <f t="shared" si="87"/>
        <v>4.677661169415293</v>
      </c>
    </row>
    <row r="1323" spans="1:7" x14ac:dyDescent="0.25">
      <c r="A1323" s="2" t="s">
        <v>75</v>
      </c>
      <c r="B1323" s="2">
        <v>1.3859999999999999</v>
      </c>
      <c r="C1323" s="2">
        <v>0.998</v>
      </c>
      <c r="D1323" s="1">
        <f t="shared" si="85"/>
        <v>1.3887775551102204</v>
      </c>
      <c r="E1323" s="1">
        <f t="shared" si="86"/>
        <v>4.3455389230397019</v>
      </c>
      <c r="F1323" s="1">
        <f t="shared" si="88"/>
        <v>0.82398023032779266</v>
      </c>
      <c r="G1323" s="1">
        <f t="shared" si="87"/>
        <v>5.2738388168742549</v>
      </c>
    </row>
    <row r="1324" spans="1:7" x14ac:dyDescent="0.25">
      <c r="A1324" s="2" t="s">
        <v>75</v>
      </c>
      <c r="B1324" s="2">
        <v>1.038</v>
      </c>
      <c r="C1324" s="2">
        <v>0.874</v>
      </c>
      <c r="D1324" s="1">
        <f t="shared" si="85"/>
        <v>1.1876430205949657</v>
      </c>
      <c r="E1324" s="1">
        <f t="shared" si="86"/>
        <v>2.8500905544485038</v>
      </c>
      <c r="F1324" s="1">
        <f t="shared" si="88"/>
        <v>0.44796028290599726</v>
      </c>
      <c r="G1324" s="1">
        <f t="shared" si="87"/>
        <v>6.3623733246158887</v>
      </c>
    </row>
    <row r="1325" spans="1:7" x14ac:dyDescent="0.25">
      <c r="A1325" s="2" t="s">
        <v>75</v>
      </c>
      <c r="B1325" s="2">
        <v>0.90400000000000003</v>
      </c>
      <c r="C1325" s="2">
        <v>0.88700000000000001</v>
      </c>
      <c r="D1325" s="1">
        <f t="shared" si="85"/>
        <v>1.0191657271702368</v>
      </c>
      <c r="E1325" s="1">
        <f t="shared" si="86"/>
        <v>2.5190797860956686</v>
      </c>
      <c r="F1325" s="1">
        <f t="shared" si="88"/>
        <v>0.37590554763431194</v>
      </c>
      <c r="G1325" s="1">
        <f t="shared" si="87"/>
        <v>6.701363685502927</v>
      </c>
    </row>
    <row r="1326" spans="1:7" x14ac:dyDescent="0.25">
      <c r="A1326" s="2" t="s">
        <v>75</v>
      </c>
      <c r="B1326" s="2">
        <v>0.95599999999999996</v>
      </c>
      <c r="C1326" s="2">
        <v>0.88700000000000001</v>
      </c>
      <c r="D1326" s="1">
        <f t="shared" si="85"/>
        <v>1.0777903043968433</v>
      </c>
      <c r="E1326" s="1">
        <f t="shared" si="86"/>
        <v>2.6639826056498439</v>
      </c>
      <c r="F1326" s="1">
        <f t="shared" si="88"/>
        <v>0.40803774787045033</v>
      </c>
      <c r="G1326" s="1">
        <f t="shared" si="87"/>
        <v>6.5287650947814839</v>
      </c>
    </row>
    <row r="1327" spans="1:7" x14ac:dyDescent="0.25">
      <c r="A1327" s="2" t="s">
        <v>75</v>
      </c>
      <c r="B1327" s="2">
        <v>1.944</v>
      </c>
      <c r="C1327" s="2">
        <v>1.1299999999999999</v>
      </c>
      <c r="D1327" s="1">
        <f t="shared" si="85"/>
        <v>1.7203539823008851</v>
      </c>
      <c r="E1327" s="1">
        <f t="shared" si="86"/>
        <v>6.9011994139937691</v>
      </c>
      <c r="F1327" s="1">
        <f t="shared" si="88"/>
        <v>1.5718392831960104</v>
      </c>
      <c r="G1327" s="1">
        <f t="shared" si="87"/>
        <v>4.3905248378584902</v>
      </c>
    </row>
    <row r="1328" spans="1:7" x14ac:dyDescent="0.25">
      <c r="A1328" s="2" t="s">
        <v>75</v>
      </c>
      <c r="B1328" s="2">
        <v>0.96899999999999997</v>
      </c>
      <c r="C1328" s="2">
        <v>0.91600000000000004</v>
      </c>
      <c r="D1328" s="1">
        <f t="shared" si="85"/>
        <v>1.0578602620087336</v>
      </c>
      <c r="E1328" s="1">
        <f t="shared" si="86"/>
        <v>2.7884902056969145</v>
      </c>
      <c r="F1328" s="1">
        <f t="shared" si="88"/>
        <v>0.43735171513424342</v>
      </c>
      <c r="G1328" s="1">
        <f t="shared" si="87"/>
        <v>6.3758529101480672</v>
      </c>
    </row>
    <row r="1329" spans="1:7" x14ac:dyDescent="0.25">
      <c r="A1329" s="2" t="s">
        <v>75</v>
      </c>
      <c r="B1329" s="2">
        <v>1.1859999999999999</v>
      </c>
      <c r="C1329" s="2">
        <v>0.76100000000000001</v>
      </c>
      <c r="D1329" s="1">
        <f t="shared" si="85"/>
        <v>1.5584756898817345</v>
      </c>
      <c r="E1329" s="1">
        <f t="shared" si="86"/>
        <v>2.8354318831268532</v>
      </c>
      <c r="F1329" s="1">
        <f t="shared" si="88"/>
        <v>0.42406302456278244</v>
      </c>
      <c r="G1329" s="1">
        <f t="shared" si="87"/>
        <v>6.6863454696391909</v>
      </c>
    </row>
    <row r="1330" spans="1:7" x14ac:dyDescent="0.25">
      <c r="A1330" s="2" t="s">
        <v>75</v>
      </c>
      <c r="B1330" s="2">
        <v>1.1299999999999999</v>
      </c>
      <c r="C1330" s="2">
        <v>0.97299999999999998</v>
      </c>
      <c r="D1330" s="1">
        <f t="shared" si="85"/>
        <v>1.1613566289825281</v>
      </c>
      <c r="E1330" s="1">
        <f t="shared" si="86"/>
        <v>3.454149706695441</v>
      </c>
      <c r="F1330" s="1">
        <f t="shared" si="88"/>
        <v>0.59906087650248097</v>
      </c>
      <c r="G1330" s="1">
        <f t="shared" si="87"/>
        <v>5.7659410623873981</v>
      </c>
    </row>
    <row r="1331" spans="1:7" x14ac:dyDescent="0.25">
      <c r="A1331" s="2" t="s">
        <v>75</v>
      </c>
      <c r="B1331" s="2">
        <v>1.292</v>
      </c>
      <c r="C1331" s="2">
        <v>1.1060000000000001</v>
      </c>
      <c r="D1331" s="1">
        <f t="shared" si="85"/>
        <v>1.1681735985533452</v>
      </c>
      <c r="E1331" s="1">
        <f t="shared" si="86"/>
        <v>4.4891851055324423</v>
      </c>
      <c r="F1331" s="1">
        <f t="shared" si="88"/>
        <v>0.88707154753684858</v>
      </c>
      <c r="G1331" s="1">
        <f t="shared" si="87"/>
        <v>5.0606798493285723</v>
      </c>
    </row>
    <row r="1332" spans="1:7" x14ac:dyDescent="0.25">
      <c r="A1332" s="2" t="s">
        <v>75</v>
      </c>
      <c r="B1332" s="2">
        <v>0.94099999999999995</v>
      </c>
      <c r="C1332" s="2">
        <v>0.88200000000000001</v>
      </c>
      <c r="D1332" s="1">
        <f t="shared" si="85"/>
        <v>1.0668934240362811</v>
      </c>
      <c r="E1332" s="1">
        <f t="shared" si="86"/>
        <v>2.6074025219586923</v>
      </c>
      <c r="F1332" s="1">
        <f t="shared" si="88"/>
        <v>0.39530411231822932</v>
      </c>
      <c r="G1332" s="1">
        <f t="shared" si="87"/>
        <v>6.5959407977513536</v>
      </c>
    </row>
    <row r="1333" spans="1:7" x14ac:dyDescent="0.25">
      <c r="A1333" s="2" t="s">
        <v>75</v>
      </c>
      <c r="B1333" s="2">
        <v>0.91600000000000004</v>
      </c>
      <c r="C1333" s="2">
        <v>0.82699999999999996</v>
      </c>
      <c r="D1333" s="1">
        <f t="shared" si="85"/>
        <v>1.1076178960096736</v>
      </c>
      <c r="E1333" s="1">
        <f t="shared" si="86"/>
        <v>2.3798569660591831</v>
      </c>
      <c r="F1333" s="1">
        <f t="shared" si="88"/>
        <v>0.34395926370982022</v>
      </c>
      <c r="G1333" s="1">
        <f t="shared" si="87"/>
        <v>6.9190081999563162</v>
      </c>
    </row>
    <row r="1334" spans="1:7" x14ac:dyDescent="0.25">
      <c r="A1334" s="2" t="s">
        <v>75</v>
      </c>
      <c r="B1334" s="2">
        <v>1.0109999999999999</v>
      </c>
      <c r="C1334" s="2">
        <v>0.72899999999999998</v>
      </c>
      <c r="D1334" s="1">
        <f t="shared" si="85"/>
        <v>1.3868312757201644</v>
      </c>
      <c r="E1334" s="1">
        <f t="shared" si="86"/>
        <v>2.3154134759560954</v>
      </c>
      <c r="F1334" s="1">
        <f t="shared" si="88"/>
        <v>0.32055765915195122</v>
      </c>
      <c r="G1334" s="1">
        <f t="shared" si="87"/>
        <v>7.2230795610425256</v>
      </c>
    </row>
    <row r="1335" spans="1:7" x14ac:dyDescent="0.25">
      <c r="A1335" s="2" t="s">
        <v>75</v>
      </c>
      <c r="B1335" s="2">
        <v>1.0029999999999999</v>
      </c>
      <c r="C1335" s="2">
        <v>0.85399999999999998</v>
      </c>
      <c r="D1335" s="1">
        <f t="shared" si="85"/>
        <v>1.1744730679156907</v>
      </c>
      <c r="E1335" s="1">
        <f t="shared" si="86"/>
        <v>2.6909688865441797</v>
      </c>
      <c r="F1335" s="1">
        <f t="shared" si="88"/>
        <v>0.41146380938262805</v>
      </c>
      <c r="G1335" s="1">
        <f t="shared" si="87"/>
        <v>6.5399892412938714</v>
      </c>
    </row>
    <row r="1336" spans="1:7" x14ac:dyDescent="0.25">
      <c r="A1336" s="2" t="s">
        <v>75</v>
      </c>
      <c r="B1336" s="2">
        <v>0.93100000000000005</v>
      </c>
      <c r="C1336" s="2">
        <v>0.875</v>
      </c>
      <c r="D1336" s="1">
        <f t="shared" si="85"/>
        <v>1.0640000000000001</v>
      </c>
      <c r="E1336" s="1">
        <f t="shared" si="86"/>
        <v>2.5592199154305852</v>
      </c>
      <c r="F1336" s="1">
        <f t="shared" si="88"/>
        <v>0.38444421975218218</v>
      </c>
      <c r="G1336" s="1">
        <f t="shared" si="87"/>
        <v>6.6569343065693438</v>
      </c>
    </row>
    <row r="1337" spans="1:7" x14ac:dyDescent="0.25">
      <c r="A1337" s="2" t="s">
        <v>75</v>
      </c>
      <c r="B1337" s="2">
        <v>1.0069999999999999</v>
      </c>
      <c r="C1337" s="2">
        <v>0.76400000000000001</v>
      </c>
      <c r="D1337" s="1">
        <f t="shared" ref="D1337:D1400" si="89">B1337/C1337</f>
        <v>1.3180628272251307</v>
      </c>
      <c r="E1337" s="1">
        <f t="shared" ref="E1337:E1400" si="90">((4*PI()*(C1337/2)^2)+((PI()*C1337)*(B1337-C1337)))</f>
        <v>2.416978024854</v>
      </c>
      <c r="F1337" s="1">
        <f t="shared" si="88"/>
        <v>0.34489500357505332</v>
      </c>
      <c r="G1337" s="1">
        <f t="shared" si="87"/>
        <v>7.0078661615868736</v>
      </c>
    </row>
    <row r="1338" spans="1:7" x14ac:dyDescent="0.25">
      <c r="A1338" s="2" t="s">
        <v>75</v>
      </c>
      <c r="B1338" s="2">
        <v>1.3580000000000001</v>
      </c>
      <c r="C1338" s="2">
        <v>1.077</v>
      </c>
      <c r="D1338" s="1">
        <f t="shared" si="89"/>
        <v>1.2609099350046427</v>
      </c>
      <c r="E1338" s="1">
        <f t="shared" si="90"/>
        <v>4.5947866009902096</v>
      </c>
      <c r="F1338" s="1">
        <f t="shared" si="88"/>
        <v>0.91009510016516737</v>
      </c>
      <c r="G1338" s="1">
        <f t="shared" si="87"/>
        <v>5.0486884284470177</v>
      </c>
    </row>
    <row r="1339" spans="1:7" x14ac:dyDescent="0.25">
      <c r="A1339" s="2" t="s">
        <v>75</v>
      </c>
      <c r="B1339" s="2">
        <v>0.98499999999999999</v>
      </c>
      <c r="C1339" s="2">
        <v>0.91100000000000003</v>
      </c>
      <c r="D1339" s="1">
        <f t="shared" si="89"/>
        <v>1.0812294182217344</v>
      </c>
      <c r="E1339" s="1">
        <f t="shared" si="90"/>
        <v>2.8190610438089969</v>
      </c>
      <c r="F1339" s="1">
        <f t="shared" si="88"/>
        <v>0.44410562307106866</v>
      </c>
      <c r="G1339" s="1">
        <f t="shared" si="87"/>
        <v>6.3477265257636075</v>
      </c>
    </row>
    <row r="1340" spans="1:7" x14ac:dyDescent="0.25">
      <c r="A1340" s="2" t="s">
        <v>75</v>
      </c>
      <c r="B1340" s="2">
        <v>1.208</v>
      </c>
      <c r="C1340" s="2">
        <v>1.05</v>
      </c>
      <c r="D1340" s="1">
        <f t="shared" si="89"/>
        <v>1.1504761904761904</v>
      </c>
      <c r="E1340" s="1">
        <f t="shared" si="90"/>
        <v>3.984796121813293</v>
      </c>
      <c r="F1340" s="1">
        <f t="shared" si="88"/>
        <v>0.74294346567499914</v>
      </c>
      <c r="G1340" s="1">
        <f t="shared" si="87"/>
        <v>5.3635253635253637</v>
      </c>
    </row>
    <row r="1341" spans="1:7" x14ac:dyDescent="0.25">
      <c r="A1341" s="2" t="s">
        <v>75</v>
      </c>
      <c r="B1341" s="2">
        <v>0.98399999999999999</v>
      </c>
      <c r="C1341" s="2">
        <v>0.94099999999999995</v>
      </c>
      <c r="D1341" s="1">
        <f t="shared" si="89"/>
        <v>1.0456960680127525</v>
      </c>
      <c r="E1341" s="1">
        <f t="shared" si="90"/>
        <v>2.908938868035547</v>
      </c>
      <c r="F1341" s="1">
        <f t="shared" si="88"/>
        <v>0.4661867696363427</v>
      </c>
      <c r="G1341" s="1">
        <f t="shared" si="87"/>
        <v>6.239857193512198</v>
      </c>
    </row>
    <row r="1342" spans="1:7" x14ac:dyDescent="0.25">
      <c r="A1342" s="2" t="s">
        <v>75</v>
      </c>
      <c r="B1342" s="2">
        <v>0.96199999999999997</v>
      </c>
      <c r="C1342" s="2">
        <v>0.79700000000000004</v>
      </c>
      <c r="D1342" s="1">
        <f t="shared" si="89"/>
        <v>1.2070263488080299</v>
      </c>
      <c r="E1342" s="1">
        <f t="shared" si="90"/>
        <v>2.4087030698044445</v>
      </c>
      <c r="F1342" s="1">
        <f t="shared" si="88"/>
        <v>0.34739511678090118</v>
      </c>
      <c r="G1342" s="1">
        <f t="shared" si="87"/>
        <v>6.933612343559771</v>
      </c>
    </row>
    <row r="1343" spans="1:7" x14ac:dyDescent="0.25">
      <c r="A1343" s="2" t="s">
        <v>75</v>
      </c>
      <c r="B1343" s="2">
        <v>1.095</v>
      </c>
      <c r="C1343" s="2">
        <v>0.86899999999999999</v>
      </c>
      <c r="D1343" s="1">
        <f t="shared" si="89"/>
        <v>1.2600690448791714</v>
      </c>
      <c r="E1343" s="1">
        <f t="shared" si="90"/>
        <v>2.9893981974866355</v>
      </c>
      <c r="F1343" s="1">
        <f t="shared" si="88"/>
        <v>0.47764486097534098</v>
      </c>
      <c r="G1343" s="1">
        <f t="shared" si="87"/>
        <v>6.2586210838369452</v>
      </c>
    </row>
    <row r="1344" spans="1:7" x14ac:dyDescent="0.25">
      <c r="A1344" s="2" t="s">
        <v>75</v>
      </c>
      <c r="B1344" s="2">
        <v>1.0780000000000001</v>
      </c>
      <c r="C1344" s="2">
        <v>0.85199999999999998</v>
      </c>
      <c r="D1344" s="1">
        <f t="shared" si="89"/>
        <v>1.2652582159624415</v>
      </c>
      <c r="E1344" s="1">
        <f t="shared" si="90"/>
        <v>2.8854146222454675</v>
      </c>
      <c r="F1344" s="1">
        <f t="shared" si="88"/>
        <v>0.45267819271187193</v>
      </c>
      <c r="G1344" s="1">
        <f t="shared" si="87"/>
        <v>6.3740968058561274</v>
      </c>
    </row>
    <row r="1345" spans="1:7" x14ac:dyDescent="0.25">
      <c r="A1345" s="2" t="s">
        <v>75</v>
      </c>
      <c r="B1345" s="2">
        <v>0.94099999999999995</v>
      </c>
      <c r="C1345" s="2">
        <v>0.91700000000000004</v>
      </c>
      <c r="D1345" s="1">
        <f t="shared" si="89"/>
        <v>1.0261723009814612</v>
      </c>
      <c r="E1345" s="1">
        <f t="shared" si="90"/>
        <v>2.7108708760046718</v>
      </c>
      <c r="F1345" s="1">
        <f t="shared" si="88"/>
        <v>0.41959489362581626</v>
      </c>
      <c r="G1345" s="1">
        <f t="shared" si="87"/>
        <v>6.4606860502505432</v>
      </c>
    </row>
    <row r="1346" spans="1:7" x14ac:dyDescent="0.25">
      <c r="A1346" s="2" t="s">
        <v>75</v>
      </c>
      <c r="B1346" s="2">
        <v>1.6379999999999999</v>
      </c>
      <c r="C1346" s="2">
        <v>1.0529999999999999</v>
      </c>
      <c r="D1346" s="1">
        <f t="shared" si="89"/>
        <v>1.5555555555555556</v>
      </c>
      <c r="E1346" s="1">
        <f t="shared" si="90"/>
        <v>5.4186629912088247</v>
      </c>
      <c r="F1346" s="1">
        <f t="shared" si="88"/>
        <v>1.1207923826280681</v>
      </c>
      <c r="G1346" s="1">
        <f t="shared" si="87"/>
        <v>4.8346715013381685</v>
      </c>
    </row>
    <row r="1347" spans="1:7" x14ac:dyDescent="0.25">
      <c r="A1347" s="2" t="s">
        <v>75</v>
      </c>
      <c r="B1347" s="2">
        <v>1.004</v>
      </c>
      <c r="C1347" s="2">
        <v>0.67600000000000005</v>
      </c>
      <c r="D1347" s="1">
        <f t="shared" si="89"/>
        <v>1.4852071005917158</v>
      </c>
      <c r="E1347" s="1">
        <f t="shared" si="90"/>
        <v>2.1322115003620068</v>
      </c>
      <c r="F1347" s="1">
        <f t="shared" si="88"/>
        <v>0.27946978252288002</v>
      </c>
      <c r="G1347" s="1">
        <f t="shared" si="87"/>
        <v>7.6294885304368965</v>
      </c>
    </row>
    <row r="1348" spans="1:7" x14ac:dyDescent="0.25">
      <c r="A1348" s="2" t="s">
        <v>75</v>
      </c>
      <c r="B1348" s="2">
        <v>1.008</v>
      </c>
      <c r="C1348" s="2">
        <f>(0.556+0.921)/2</f>
        <v>0.73850000000000005</v>
      </c>
      <c r="D1348" s="1">
        <f t="shared" si="89"/>
        <v>1.3649289099526065</v>
      </c>
      <c r="E1348" s="1">
        <f t="shared" si="90"/>
        <v>2.3386267040734707</v>
      </c>
      <c r="F1348" s="1">
        <f t="shared" si="88"/>
        <v>0.32632537936508754</v>
      </c>
      <c r="G1348" s="1">
        <f t="shared" si="87"/>
        <v>7.1665486411862958</v>
      </c>
    </row>
    <row r="1349" spans="1:7" x14ac:dyDescent="0.25">
      <c r="A1349" s="2" t="s">
        <v>75</v>
      </c>
      <c r="B1349" s="2">
        <v>1.127</v>
      </c>
      <c r="C1349" s="2">
        <v>1.006</v>
      </c>
      <c r="D1349" s="1">
        <f t="shared" si="89"/>
        <v>1.1202783300198806</v>
      </c>
      <c r="E1349" s="1">
        <f t="shared" si="90"/>
        <v>3.5618183701192709</v>
      </c>
      <c r="F1349" s="1">
        <f t="shared" si="88"/>
        <v>0.62925721242291233</v>
      </c>
      <c r="G1349" s="1">
        <f t="shared" si="87"/>
        <v>5.6603536674688719</v>
      </c>
    </row>
    <row r="1350" spans="1:7" x14ac:dyDescent="0.25">
      <c r="A1350" s="2" t="s">
        <v>75</v>
      </c>
      <c r="B1350" s="2">
        <v>1.113</v>
      </c>
      <c r="C1350" s="2">
        <v>0.97</v>
      </c>
      <c r="D1350" s="1">
        <f t="shared" si="89"/>
        <v>1.1474226804123711</v>
      </c>
      <c r="E1350" s="1">
        <f t="shared" si="90"/>
        <v>3.3916948447420765</v>
      </c>
      <c r="F1350" s="1">
        <f t="shared" si="88"/>
        <v>0.58354876718914039</v>
      </c>
      <c r="G1350" s="1">
        <f t="shared" ref="G1350:G1413" si="91">E1350/F1350</f>
        <v>5.8121874904805635</v>
      </c>
    </row>
    <row r="1351" spans="1:7" x14ac:dyDescent="0.25">
      <c r="A1351" s="2" t="s">
        <v>75</v>
      </c>
      <c r="B1351" s="2">
        <v>1.032</v>
      </c>
      <c r="C1351" s="2">
        <v>0.996</v>
      </c>
      <c r="D1351" s="1">
        <f t="shared" si="89"/>
        <v>1.036144578313253</v>
      </c>
      <c r="E1351" s="1">
        <f t="shared" si="90"/>
        <v>3.229155124030648</v>
      </c>
      <c r="F1351" s="1">
        <f t="shared" ref="F1351:F1414" si="92">(((4/3)*PI()*(C1351/2)^3)+(PI()*((C1351/2)^2)*(B1351-C1351)))</f>
        <v>0.54538928112261809</v>
      </c>
      <c r="G1351" s="1">
        <f t="shared" si="91"/>
        <v>5.9208261617900177</v>
      </c>
    </row>
    <row r="1352" spans="1:7" x14ac:dyDescent="0.25">
      <c r="A1352" s="2" t="s">
        <v>75</v>
      </c>
      <c r="B1352" s="2">
        <v>1.0109999999999999</v>
      </c>
      <c r="C1352" s="2">
        <v>0.78700000000000003</v>
      </c>
      <c r="D1352" s="1">
        <f t="shared" si="89"/>
        <v>1.2846251588310036</v>
      </c>
      <c r="E1352" s="1">
        <f t="shared" si="90"/>
        <v>2.4996301859772938</v>
      </c>
      <c r="F1352" s="1">
        <f t="shared" si="92"/>
        <v>0.36418985459889847</v>
      </c>
      <c r="G1352" s="1">
        <f t="shared" si="91"/>
        <v>6.8635360222493533</v>
      </c>
    </row>
    <row r="1353" spans="1:7" x14ac:dyDescent="0.25">
      <c r="A1353" s="2" t="s">
        <v>75</v>
      </c>
      <c r="B1353" s="2">
        <v>1.393</v>
      </c>
      <c r="C1353" s="2">
        <v>1.0449999999999999</v>
      </c>
      <c r="D1353" s="1">
        <f t="shared" si="89"/>
        <v>1.3330143540669857</v>
      </c>
      <c r="E1353" s="1">
        <f t="shared" si="90"/>
        <v>4.5731693019408581</v>
      </c>
      <c r="F1353" s="1">
        <f t="shared" si="92"/>
        <v>0.89598388722992151</v>
      </c>
      <c r="G1353" s="1">
        <f t="shared" si="91"/>
        <v>5.10407538251558</v>
      </c>
    </row>
    <row r="1354" spans="1:7" x14ac:dyDescent="0.25">
      <c r="A1354" s="2" t="s">
        <v>75</v>
      </c>
      <c r="B1354" s="2">
        <v>1.38</v>
      </c>
      <c r="C1354" s="2">
        <v>1.0760000000000001</v>
      </c>
      <c r="D1354" s="1">
        <f t="shared" si="89"/>
        <v>1.282527881040892</v>
      </c>
      <c r="E1354" s="1">
        <f t="shared" si="90"/>
        <v>4.664888099462412</v>
      </c>
      <c r="F1354" s="1">
        <f t="shared" si="92"/>
        <v>0.92871386709819115</v>
      </c>
      <c r="G1354" s="1">
        <f t="shared" si="91"/>
        <v>5.0229551476797347</v>
      </c>
    </row>
    <row r="1355" spans="1:7" x14ac:dyDescent="0.25">
      <c r="A1355" s="2" t="s">
        <v>75</v>
      </c>
      <c r="B1355" s="2">
        <v>1.2390000000000001</v>
      </c>
      <c r="C1355" s="2">
        <v>1.0580000000000001</v>
      </c>
      <c r="D1355" s="1">
        <f t="shared" si="89"/>
        <v>1.1710775047258979</v>
      </c>
      <c r="E1355" s="1">
        <f t="shared" si="90"/>
        <v>4.1181944290700239</v>
      </c>
      <c r="F1355" s="1">
        <f t="shared" si="92"/>
        <v>0.77921678558899843</v>
      </c>
      <c r="G1355" s="1">
        <f t="shared" si="91"/>
        <v>5.2850432706697168</v>
      </c>
    </row>
    <row r="1356" spans="1:7" x14ac:dyDescent="0.25">
      <c r="A1356" s="2" t="s">
        <v>75</v>
      </c>
      <c r="B1356" s="2">
        <v>0.95899999999999996</v>
      </c>
      <c r="C1356" s="2">
        <v>0.873</v>
      </c>
      <c r="D1356" s="1">
        <f t="shared" si="89"/>
        <v>1.0985108820160365</v>
      </c>
      <c r="E1356" s="1">
        <f t="shared" si="90"/>
        <v>2.6301633607339499</v>
      </c>
      <c r="F1356" s="1">
        <f t="shared" si="92"/>
        <v>0.39984791087045174</v>
      </c>
      <c r="G1356" s="1">
        <f t="shared" si="91"/>
        <v>6.577909473149921</v>
      </c>
    </row>
    <row r="1357" spans="1:7" x14ac:dyDescent="0.25">
      <c r="A1357" s="2" t="s">
        <v>75</v>
      </c>
      <c r="B1357" s="2">
        <v>1.292</v>
      </c>
      <c r="C1357" s="2">
        <v>1.125</v>
      </c>
      <c r="D1357" s="1">
        <f t="shared" si="89"/>
        <v>1.1484444444444444</v>
      </c>
      <c r="E1357" s="1">
        <f t="shared" si="90"/>
        <v>4.5663049219927645</v>
      </c>
      <c r="F1357" s="1">
        <f t="shared" si="92"/>
        <v>0.91151592785425406</v>
      </c>
      <c r="G1357" s="1">
        <f t="shared" si="91"/>
        <v>5.0095722767478499</v>
      </c>
    </row>
    <row r="1358" spans="1:7" x14ac:dyDescent="0.25">
      <c r="A1358" s="2" t="s">
        <v>75</v>
      </c>
      <c r="B1358" s="2">
        <v>1.407</v>
      </c>
      <c r="C1358" s="2">
        <v>1.0669999999999999</v>
      </c>
      <c r="D1358" s="1">
        <f t="shared" si="89"/>
        <v>1.3186504217432053</v>
      </c>
      <c r="E1358" s="1">
        <f t="shared" si="90"/>
        <v>4.7163756614620951</v>
      </c>
      <c r="F1358" s="1">
        <f t="shared" si="92"/>
        <v>0.9400677510234714</v>
      </c>
      <c r="G1358" s="1">
        <f t="shared" si="91"/>
        <v>5.0170593091054112</v>
      </c>
    </row>
    <row r="1359" spans="1:7" x14ac:dyDescent="0.25">
      <c r="A1359" s="2" t="s">
        <v>75</v>
      </c>
      <c r="B1359" s="2">
        <v>0.91500000000000004</v>
      </c>
      <c r="C1359" s="2">
        <v>0.89600000000000002</v>
      </c>
      <c r="D1359" s="1">
        <f t="shared" si="89"/>
        <v>1.0212053571428572</v>
      </c>
      <c r="E1359" s="1">
        <f t="shared" si="90"/>
        <v>2.5756033211190563</v>
      </c>
      <c r="F1359" s="1">
        <f t="shared" si="92"/>
        <v>0.38861678729610427</v>
      </c>
      <c r="G1359" s="1">
        <f t="shared" si="91"/>
        <v>6.6276172448427726</v>
      </c>
    </row>
    <row r="1360" spans="1:7" x14ac:dyDescent="0.25">
      <c r="A1360" s="2" t="s">
        <v>75</v>
      </c>
      <c r="B1360" s="2">
        <v>0.94099999999999995</v>
      </c>
      <c r="C1360" s="2">
        <v>0.83599999999999997</v>
      </c>
      <c r="D1360" s="1">
        <f t="shared" si="89"/>
        <v>1.1255980861244019</v>
      </c>
      <c r="E1360" s="1">
        <f t="shared" si="90"/>
        <v>2.4714155423554036</v>
      </c>
      <c r="F1360" s="1">
        <f t="shared" si="92"/>
        <v>0.36356247278639003</v>
      </c>
      <c r="G1360" s="1">
        <f t="shared" si="91"/>
        <v>6.7977740480587938</v>
      </c>
    </row>
    <row r="1361" spans="1:7" x14ac:dyDescent="0.25">
      <c r="A1361" s="2" t="s">
        <v>75</v>
      </c>
      <c r="B1361" s="2">
        <v>0.876</v>
      </c>
      <c r="C1361" s="2">
        <f>(0.57+0.822)/2</f>
        <v>0.69599999999999995</v>
      </c>
      <c r="D1361" s="1">
        <f t="shared" si="89"/>
        <v>1.2586206896551726</v>
      </c>
      <c r="E1361" s="1">
        <f t="shared" si="90"/>
        <v>1.9154164745230824</v>
      </c>
      <c r="F1361" s="1">
        <f t="shared" si="92"/>
        <v>0.24501587724789783</v>
      </c>
      <c r="G1361" s="1">
        <f t="shared" si="91"/>
        <v>7.8175198115228106</v>
      </c>
    </row>
    <row r="1362" spans="1:7" x14ac:dyDescent="0.25">
      <c r="A1362" s="2" t="s">
        <v>75</v>
      </c>
      <c r="B1362" s="2">
        <v>0.83399999999999996</v>
      </c>
      <c r="C1362" s="2">
        <v>0.81699999999999995</v>
      </c>
      <c r="D1362" s="1">
        <f t="shared" si="89"/>
        <v>1.0208078335373316</v>
      </c>
      <c r="E1362" s="1">
        <f t="shared" si="90"/>
        <v>2.1406121191177059</v>
      </c>
      <c r="F1362" s="1">
        <f t="shared" si="92"/>
        <v>0.29445073648309289</v>
      </c>
      <c r="G1362" s="1">
        <f t="shared" si="91"/>
        <v>7.2698480726694257</v>
      </c>
    </row>
    <row r="1363" spans="1:7" x14ac:dyDescent="0.25">
      <c r="A1363" s="2" t="s">
        <v>75</v>
      </c>
      <c r="B1363" s="2">
        <v>0.82299999999999995</v>
      </c>
      <c r="C1363" s="2">
        <v>0.752</v>
      </c>
      <c r="D1363" s="1">
        <f t="shared" si="89"/>
        <v>1.0944148936170213</v>
      </c>
      <c r="E1363" s="1">
        <f t="shared" si="90"/>
        <v>1.9443191269361084</v>
      </c>
      <c r="F1363" s="1">
        <f t="shared" si="92"/>
        <v>0.25419944791351479</v>
      </c>
      <c r="G1363" s="1">
        <f t="shared" si="91"/>
        <v>7.6487936653490136</v>
      </c>
    </row>
    <row r="1364" spans="1:7" x14ac:dyDescent="0.25">
      <c r="A1364" s="2" t="s">
        <v>75</v>
      </c>
      <c r="B1364" s="2">
        <v>1.421</v>
      </c>
      <c r="C1364" s="2">
        <v>0.999</v>
      </c>
      <c r="D1364" s="1">
        <f t="shared" si="89"/>
        <v>1.4224224224224224</v>
      </c>
      <c r="E1364" s="1">
        <f t="shared" si="90"/>
        <v>4.4597389575903446</v>
      </c>
      <c r="F1364" s="1">
        <f t="shared" si="92"/>
        <v>0.85280502988607276</v>
      </c>
      <c r="G1364" s="1">
        <f t="shared" si="91"/>
        <v>5.229494200082434</v>
      </c>
    </row>
    <row r="1365" spans="1:7" x14ac:dyDescent="0.25">
      <c r="A1365" s="2" t="s">
        <v>75</v>
      </c>
      <c r="B1365" s="2">
        <v>1.4</v>
      </c>
      <c r="C1365" s="2">
        <v>1.075</v>
      </c>
      <c r="D1365" s="1">
        <f t="shared" si="89"/>
        <v>1.3023255813953487</v>
      </c>
      <c r="E1365" s="1">
        <f t="shared" si="90"/>
        <v>4.7280969436526377</v>
      </c>
      <c r="F1365" s="1">
        <f t="shared" si="92"/>
        <v>0.94544349226684998</v>
      </c>
      <c r="G1365" s="1">
        <f t="shared" si="91"/>
        <v>5.0009302325581393</v>
      </c>
    </row>
    <row r="1366" spans="1:7" x14ac:dyDescent="0.25">
      <c r="A1366" s="2" t="s">
        <v>75</v>
      </c>
      <c r="B1366" s="2">
        <v>1.0289999999999999</v>
      </c>
      <c r="C1366" s="2">
        <v>0.99299999999999999</v>
      </c>
      <c r="D1366" s="1">
        <f t="shared" si="89"/>
        <v>1.0362537764350452</v>
      </c>
      <c r="E1366" s="1">
        <f t="shared" si="90"/>
        <v>3.2100699486600894</v>
      </c>
      <c r="F1366" s="1">
        <f t="shared" si="92"/>
        <v>0.54055986938668343</v>
      </c>
      <c r="G1366" s="1">
        <f t="shared" si="91"/>
        <v>5.938417056934358</v>
      </c>
    </row>
    <row r="1367" spans="1:7" x14ac:dyDescent="0.25">
      <c r="A1367" s="2" t="s">
        <v>75</v>
      </c>
      <c r="B1367" s="2">
        <v>1.53</v>
      </c>
      <c r="C1367" s="2">
        <v>1.0389999999999999</v>
      </c>
      <c r="D1367" s="1">
        <f t="shared" si="89"/>
        <v>1.4725697786333014</v>
      </c>
      <c r="E1367" s="1">
        <f t="shared" si="90"/>
        <v>4.9940955936320863</v>
      </c>
      <c r="F1367" s="1">
        <f t="shared" si="92"/>
        <v>1.003576293989872</v>
      </c>
      <c r="G1367" s="1">
        <f t="shared" si="91"/>
        <v>4.9762988858348685</v>
      </c>
    </row>
    <row r="1368" spans="1:7" x14ac:dyDescent="0.25">
      <c r="A1368" s="2" t="s">
        <v>75</v>
      </c>
      <c r="B1368" s="2">
        <v>0.89100000000000001</v>
      </c>
      <c r="C1368" s="2">
        <v>0.89</v>
      </c>
      <c r="D1368" s="1">
        <f t="shared" si="89"/>
        <v>1.0011235955056179</v>
      </c>
      <c r="E1368" s="1">
        <f t="shared" si="90"/>
        <v>2.4912515583701702</v>
      </c>
      <c r="F1368" s="1">
        <f t="shared" si="92"/>
        <v>0.36974301911998425</v>
      </c>
      <c r="G1368" s="1">
        <f t="shared" si="91"/>
        <v>6.7377920056463356</v>
      </c>
    </row>
    <row r="1369" spans="1:7" x14ac:dyDescent="0.25">
      <c r="A1369" s="2" t="s">
        <v>75</v>
      </c>
      <c r="B1369" s="2">
        <v>1.2989999999999999</v>
      </c>
      <c r="C1369" s="2">
        <v>0.92400000000000004</v>
      </c>
      <c r="D1369" s="1">
        <f t="shared" si="89"/>
        <v>1.4058441558441557</v>
      </c>
      <c r="E1369" s="1">
        <f t="shared" si="90"/>
        <v>3.7707782638801426</v>
      </c>
      <c r="F1369" s="1">
        <f t="shared" si="92"/>
        <v>0.66451911543164444</v>
      </c>
      <c r="G1369" s="1">
        <f t="shared" si="91"/>
        <v>5.6744466431651093</v>
      </c>
    </row>
    <row r="1370" spans="1:7" x14ac:dyDescent="0.25">
      <c r="A1370" s="2" t="s">
        <v>75</v>
      </c>
      <c r="B1370" s="2">
        <v>1.091</v>
      </c>
      <c r="C1370" s="2">
        <v>0.94</v>
      </c>
      <c r="D1370" s="1">
        <f t="shared" si="89"/>
        <v>1.1606382978723404</v>
      </c>
      <c r="E1370" s="1">
        <f t="shared" si="90"/>
        <v>3.2218289299624763</v>
      </c>
      <c r="F1370" s="1">
        <f t="shared" si="92"/>
        <v>0.53968341582541313</v>
      </c>
      <c r="G1370" s="1">
        <f t="shared" si="91"/>
        <v>5.9698497961714905</v>
      </c>
    </row>
    <row r="1371" spans="1:7" x14ac:dyDescent="0.25">
      <c r="A1371" s="2" t="s">
        <v>75</v>
      </c>
      <c r="B1371" s="2">
        <v>0.99199999999999999</v>
      </c>
      <c r="C1371" s="2">
        <v>0.92300000000000004</v>
      </c>
      <c r="D1371" s="1">
        <f t="shared" si="89"/>
        <v>1.0747562296858071</v>
      </c>
      <c r="E1371" s="1">
        <f t="shared" si="90"/>
        <v>2.876492499109272</v>
      </c>
      <c r="F1371" s="1">
        <f t="shared" si="92"/>
        <v>0.45788980930104523</v>
      </c>
      <c r="G1371" s="1">
        <f t="shared" si="91"/>
        <v>6.2820627161372071</v>
      </c>
    </row>
    <row r="1372" spans="1:7" x14ac:dyDescent="0.25">
      <c r="A1372" s="2" t="s">
        <v>75</v>
      </c>
      <c r="B1372" s="2">
        <v>1.2849999999999999</v>
      </c>
      <c r="C1372" s="2">
        <v>0.77500000000000002</v>
      </c>
      <c r="D1372" s="1">
        <f t="shared" si="89"/>
        <v>1.6580645161290322</v>
      </c>
      <c r="E1372" s="1">
        <f t="shared" si="90"/>
        <v>3.1286335838937354</v>
      </c>
      <c r="F1372" s="1">
        <f t="shared" si="92"/>
        <v>0.48430923247434154</v>
      </c>
      <c r="G1372" s="1">
        <f t="shared" si="91"/>
        <v>6.4599916212819437</v>
      </c>
    </row>
    <row r="1373" spans="1:7" x14ac:dyDescent="0.25">
      <c r="A1373" s="2" t="s">
        <v>75</v>
      </c>
      <c r="B1373" s="2">
        <v>1.6220000000000001</v>
      </c>
      <c r="C1373" s="2">
        <f>(1.023+0.737)/2</f>
        <v>0.87999999999999989</v>
      </c>
      <c r="D1373" s="1">
        <f t="shared" si="89"/>
        <v>1.8431818181818185</v>
      </c>
      <c r="E1373" s="1">
        <f t="shared" si="90"/>
        <v>4.484183690027927</v>
      </c>
      <c r="F1373" s="1">
        <f t="shared" si="92"/>
        <v>0.80811145940388185</v>
      </c>
      <c r="G1373" s="1">
        <f t="shared" si="91"/>
        <v>5.5489668384801361</v>
      </c>
    </row>
    <row r="1374" spans="1:7" x14ac:dyDescent="0.25">
      <c r="A1374" s="2" t="s">
        <v>75</v>
      </c>
      <c r="B1374" s="2">
        <v>0.83499999999999996</v>
      </c>
      <c r="C1374" s="2">
        <v>0.67900000000000005</v>
      </c>
      <c r="D1374" s="1">
        <f t="shared" si="89"/>
        <v>1.2297496318114873</v>
      </c>
      <c r="E1374" s="1">
        <f t="shared" si="90"/>
        <v>1.7811730788425371</v>
      </c>
      <c r="F1374" s="1">
        <f t="shared" si="92"/>
        <v>0.22039865933086178</v>
      </c>
      <c r="G1374" s="1">
        <f t="shared" si="91"/>
        <v>8.0815967041280672</v>
      </c>
    </row>
    <row r="1375" spans="1:7" x14ac:dyDescent="0.25">
      <c r="A1375" s="2" t="s">
        <v>75</v>
      </c>
      <c r="B1375" s="2">
        <v>0.92300000000000004</v>
      </c>
      <c r="C1375" s="2">
        <v>0.80900000000000005</v>
      </c>
      <c r="D1375" s="1">
        <f t="shared" si="89"/>
        <v>1.1409147095179233</v>
      </c>
      <c r="E1375" s="1">
        <f t="shared" si="90"/>
        <v>2.3458492255840739</v>
      </c>
      <c r="F1375" s="1">
        <f t="shared" si="92"/>
        <v>0.33583174124730325</v>
      </c>
      <c r="G1375" s="1">
        <f t="shared" si="91"/>
        <v>6.9851920990893275</v>
      </c>
    </row>
    <row r="1376" spans="1:7" x14ac:dyDescent="0.25">
      <c r="A1376" s="2" t="s">
        <v>75</v>
      </c>
      <c r="B1376" s="2">
        <v>1.081</v>
      </c>
      <c r="C1376" s="2">
        <v>0.94099999999999995</v>
      </c>
      <c r="D1376" s="1">
        <f t="shared" si="89"/>
        <v>1.1487778958554729</v>
      </c>
      <c r="E1376" s="1">
        <f t="shared" si="90"/>
        <v>3.1956940206772626</v>
      </c>
      <c r="F1376" s="1">
        <f t="shared" si="92"/>
        <v>0.53364591929530625</v>
      </c>
      <c r="G1376" s="1">
        <f t="shared" si="91"/>
        <v>5.9884164857800508</v>
      </c>
    </row>
    <row r="1377" spans="1:7" x14ac:dyDescent="0.25">
      <c r="A1377" s="2" t="s">
        <v>75</v>
      </c>
      <c r="B1377" s="2">
        <v>0.98799999999999999</v>
      </c>
      <c r="C1377" s="2">
        <v>0.98499999999999999</v>
      </c>
      <c r="D1377" s="1">
        <f t="shared" si="89"/>
        <v>1.0030456852791878</v>
      </c>
      <c r="E1377" s="1">
        <f t="shared" si="90"/>
        <v>3.0573351386205148</v>
      </c>
      <c r="F1377" s="1">
        <f t="shared" si="92"/>
        <v>0.50267453152328345</v>
      </c>
      <c r="G1377" s="1">
        <f t="shared" si="91"/>
        <v>6.0821365454018466</v>
      </c>
    </row>
    <row r="1378" spans="1:7" x14ac:dyDescent="0.25">
      <c r="A1378" s="2" t="s">
        <v>75</v>
      </c>
      <c r="B1378" s="2">
        <v>1.0269999999999999</v>
      </c>
      <c r="C1378" s="2">
        <v>0.80100000000000005</v>
      </c>
      <c r="D1378" s="1">
        <f t="shared" si="89"/>
        <v>1.2821473158551808</v>
      </c>
      <c r="E1378" s="1">
        <f t="shared" si="90"/>
        <v>2.584358939844611</v>
      </c>
      <c r="F1378" s="1">
        <f t="shared" si="92"/>
        <v>0.38297330774581428</v>
      </c>
      <c r="G1378" s="1">
        <f t="shared" si="91"/>
        <v>6.7481437676588492</v>
      </c>
    </row>
    <row r="1379" spans="1:7" x14ac:dyDescent="0.25">
      <c r="A1379" s="2" t="s">
        <v>75</v>
      </c>
      <c r="B1379" s="2">
        <v>0.996</v>
      </c>
      <c r="C1379" s="2">
        <v>0.96199999999999997</v>
      </c>
      <c r="D1379" s="1">
        <f t="shared" si="89"/>
        <v>1.0353430353430353</v>
      </c>
      <c r="E1379" s="1">
        <f t="shared" si="90"/>
        <v>3.0101232842223671</v>
      </c>
      <c r="F1379" s="1">
        <f t="shared" si="92"/>
        <v>0.49086064277349428</v>
      </c>
      <c r="G1379" s="1">
        <f t="shared" si="91"/>
        <v>6.1323378203931025</v>
      </c>
    </row>
    <row r="1380" spans="1:7" x14ac:dyDescent="0.25">
      <c r="A1380" s="2" t="s">
        <v>75</v>
      </c>
      <c r="B1380" s="2">
        <v>0.97499999999999998</v>
      </c>
      <c r="C1380" s="2">
        <v>0.92300000000000004</v>
      </c>
      <c r="D1380" s="1">
        <f t="shared" si="89"/>
        <v>1.056338028169014</v>
      </c>
      <c r="E1380" s="1">
        <f t="shared" si="90"/>
        <v>2.8271977687817946</v>
      </c>
      <c r="F1380" s="1">
        <f t="shared" si="92"/>
        <v>0.44651505027797977</v>
      </c>
      <c r="G1380" s="1">
        <f t="shared" si="91"/>
        <v>6.3316964725415437</v>
      </c>
    </row>
    <row r="1381" spans="1:7" x14ac:dyDescent="0.25">
      <c r="A1381" s="2" t="s">
        <v>75</v>
      </c>
      <c r="B1381" s="2">
        <v>1.353</v>
      </c>
      <c r="C1381" s="2">
        <v>0.99099999999999999</v>
      </c>
      <c r="D1381" s="1">
        <f t="shared" si="89"/>
        <v>1.3652875882946518</v>
      </c>
      <c r="E1381" s="1">
        <f t="shared" si="90"/>
        <v>4.2123196865642267</v>
      </c>
      <c r="F1381" s="1">
        <f t="shared" si="92"/>
        <v>0.78880797161823324</v>
      </c>
      <c r="G1381" s="1">
        <f t="shared" si="91"/>
        <v>5.340107907280256</v>
      </c>
    </row>
    <row r="1382" spans="1:7" x14ac:dyDescent="0.25">
      <c r="A1382" s="2" t="s">
        <v>75</v>
      </c>
      <c r="B1382" s="2">
        <v>0.88700000000000001</v>
      </c>
      <c r="C1382" s="2">
        <v>0.76600000000000001</v>
      </c>
      <c r="D1382" s="1">
        <f t="shared" si="89"/>
        <v>1.1579634464751958</v>
      </c>
      <c r="E1382" s="1">
        <f t="shared" si="90"/>
        <v>2.1345299957403565</v>
      </c>
      <c r="F1382" s="1">
        <f t="shared" si="92"/>
        <v>0.29109542520827031</v>
      </c>
      <c r="G1382" s="1">
        <f t="shared" si="91"/>
        <v>7.332750056835013</v>
      </c>
    </row>
    <row r="1383" spans="1:7" x14ac:dyDescent="0.25">
      <c r="A1383" s="2" t="s">
        <v>75</v>
      </c>
      <c r="B1383" s="2">
        <v>1.327</v>
      </c>
      <c r="C1383" s="2">
        <v>1.048</v>
      </c>
      <c r="D1383" s="1">
        <f t="shared" si="89"/>
        <v>1.2662213740458015</v>
      </c>
      <c r="E1383" s="1">
        <f t="shared" si="90"/>
        <v>4.3690003369767112</v>
      </c>
      <c r="F1383" s="1">
        <f t="shared" si="92"/>
        <v>0.84334107835930805</v>
      </c>
      <c r="G1383" s="1">
        <f t="shared" si="91"/>
        <v>5.1805852330547628</v>
      </c>
    </row>
    <row r="1384" spans="1:7" x14ac:dyDescent="0.25">
      <c r="A1384" s="2" t="s">
        <v>75</v>
      </c>
      <c r="B1384" s="2">
        <v>0.996</v>
      </c>
      <c r="C1384" s="2">
        <v>0.81299999999999994</v>
      </c>
      <c r="D1384" s="1">
        <f t="shared" si="89"/>
        <v>1.2250922509225093</v>
      </c>
      <c r="E1384" s="1">
        <f t="shared" si="90"/>
        <v>2.5438983680590272</v>
      </c>
      <c r="F1384" s="1">
        <f t="shared" si="92"/>
        <v>0.37636478303041976</v>
      </c>
      <c r="G1384" s="1">
        <f t="shared" si="91"/>
        <v>6.7591296602621194</v>
      </c>
    </row>
    <row r="1385" spans="1:7" x14ac:dyDescent="0.25">
      <c r="A1385" s="2" t="s">
        <v>75</v>
      </c>
      <c r="B1385" s="2">
        <v>1.133</v>
      </c>
      <c r="C1385" s="2">
        <v>0.96499999999999997</v>
      </c>
      <c r="D1385" s="1">
        <f t="shared" si="89"/>
        <v>1.1740932642487047</v>
      </c>
      <c r="E1385" s="1">
        <f t="shared" si="90"/>
        <v>3.4348446198391325</v>
      </c>
      <c r="F1385" s="1">
        <f t="shared" si="92"/>
        <v>0.59339492435454189</v>
      </c>
      <c r="G1385" s="1">
        <f t="shared" si="91"/>
        <v>5.7884630940774278</v>
      </c>
    </row>
    <row r="1386" spans="1:7" x14ac:dyDescent="0.25">
      <c r="A1386" s="2" t="s">
        <v>75</v>
      </c>
      <c r="B1386" s="2">
        <v>1.0249999999999999</v>
      </c>
      <c r="C1386" s="2">
        <v>0.78200000000000003</v>
      </c>
      <c r="D1386" s="1">
        <f t="shared" si="89"/>
        <v>1.3107416879795395</v>
      </c>
      <c r="E1386" s="1">
        <f t="shared" si="90"/>
        <v>2.5181435914848986</v>
      </c>
      <c r="F1386" s="1">
        <f t="shared" si="92"/>
        <v>0.36710152403454882</v>
      </c>
      <c r="G1386" s="1">
        <f t="shared" si="91"/>
        <v>6.8595291128453884</v>
      </c>
    </row>
    <row r="1387" spans="1:7" x14ac:dyDescent="0.25">
      <c r="A1387" s="2" t="s">
        <v>75</v>
      </c>
      <c r="B1387" s="2">
        <v>1.0069999999999999</v>
      </c>
      <c r="C1387" s="2">
        <v>0.82299999999999995</v>
      </c>
      <c r="D1387" s="1">
        <f t="shared" si="89"/>
        <v>1.2235722964763061</v>
      </c>
      <c r="E1387" s="1">
        <f t="shared" si="90"/>
        <v>2.6036294691817301</v>
      </c>
      <c r="F1387" s="1">
        <f t="shared" si="92"/>
        <v>0.38975884994986482</v>
      </c>
      <c r="G1387" s="1">
        <f t="shared" si="91"/>
        <v>6.6801035294429836</v>
      </c>
    </row>
    <row r="1388" spans="1:7" x14ac:dyDescent="0.25">
      <c r="A1388" s="2" t="s">
        <v>75</v>
      </c>
      <c r="B1388" s="2">
        <v>0.92700000000000005</v>
      </c>
      <c r="C1388" s="2">
        <v>0.82199999999999995</v>
      </c>
      <c r="D1388" s="1">
        <f t="shared" si="89"/>
        <v>1.1277372262773724</v>
      </c>
      <c r="E1388" s="1">
        <f t="shared" si="90"/>
        <v>2.3938747524795008</v>
      </c>
      <c r="F1388" s="1">
        <f t="shared" si="92"/>
        <v>0.34653467513198799</v>
      </c>
      <c r="G1388" s="1">
        <f t="shared" si="91"/>
        <v>6.9080381395244865</v>
      </c>
    </row>
    <row r="1389" spans="1:7" x14ac:dyDescent="0.25">
      <c r="A1389" s="2" t="s">
        <v>75</v>
      </c>
      <c r="B1389" s="2">
        <v>1.008</v>
      </c>
      <c r="C1389" s="2">
        <f>(0.938+0.678)/2</f>
        <v>0.80800000000000005</v>
      </c>
      <c r="D1389" s="1">
        <f t="shared" si="89"/>
        <v>1.2475247524752475</v>
      </c>
      <c r="E1389" s="1">
        <f t="shared" si="90"/>
        <v>2.5587141190133575</v>
      </c>
      <c r="F1389" s="1">
        <f t="shared" si="92"/>
        <v>0.37875738046368623</v>
      </c>
      <c r="G1389" s="1">
        <f t="shared" si="91"/>
        <v>6.7555492011295</v>
      </c>
    </row>
    <row r="1390" spans="1:7" x14ac:dyDescent="0.25">
      <c r="A1390" s="2" t="s">
        <v>75</v>
      </c>
      <c r="B1390" s="2">
        <v>1.081</v>
      </c>
      <c r="C1390" s="2">
        <v>1.0640000000000001</v>
      </c>
      <c r="D1390" s="1">
        <f t="shared" si="89"/>
        <v>1.0159774436090225</v>
      </c>
      <c r="E1390" s="1">
        <f t="shared" si="90"/>
        <v>3.6134096046765229</v>
      </c>
      <c r="F1390" s="1">
        <f t="shared" si="92"/>
        <v>0.64581646457137787</v>
      </c>
      <c r="G1390" s="1">
        <f t="shared" si="91"/>
        <v>5.5951029478238956</v>
      </c>
    </row>
    <row r="1391" spans="1:7" x14ac:dyDescent="0.25">
      <c r="A1391" s="2" t="s">
        <v>75</v>
      </c>
      <c r="B1391" s="2">
        <v>1.411</v>
      </c>
      <c r="C1391" s="2">
        <v>0.96299999999999997</v>
      </c>
      <c r="D1391" s="1">
        <f t="shared" si="89"/>
        <v>1.4652128764278298</v>
      </c>
      <c r="E1391" s="1">
        <f t="shared" si="90"/>
        <v>4.2687741065492357</v>
      </c>
      <c r="F1391" s="1">
        <f t="shared" si="92"/>
        <v>0.79390576123698364</v>
      </c>
      <c r="G1391" s="1">
        <f t="shared" si="91"/>
        <v>5.3769279868911193</v>
      </c>
    </row>
    <row r="1392" spans="1:7" x14ac:dyDescent="0.25">
      <c r="A1392" s="2" t="s">
        <v>75</v>
      </c>
      <c r="B1392" s="2">
        <v>0.98699999999999999</v>
      </c>
      <c r="C1392" s="2">
        <v>0.85199999999999998</v>
      </c>
      <c r="D1392" s="1">
        <f t="shared" si="89"/>
        <v>1.1584507042253522</v>
      </c>
      <c r="E1392" s="1">
        <f t="shared" si="90"/>
        <v>2.6418406606273432</v>
      </c>
      <c r="F1392" s="1">
        <f t="shared" si="92"/>
        <v>0.40079693888721146</v>
      </c>
      <c r="G1392" s="1">
        <f t="shared" si="91"/>
        <v>6.5914691563320185</v>
      </c>
    </row>
    <row r="1393" spans="1:7" x14ac:dyDescent="0.25">
      <c r="A1393" s="2" t="s">
        <v>75</v>
      </c>
      <c r="B1393" s="2">
        <v>0.97099999999999997</v>
      </c>
      <c r="C1393" s="2">
        <f>(0.855+0.56)/2</f>
        <v>0.70750000000000002</v>
      </c>
      <c r="D1393" s="1">
        <f t="shared" si="89"/>
        <v>1.3724381625441695</v>
      </c>
      <c r="E1393" s="1">
        <f t="shared" si="90"/>
        <v>2.1582191751447501</v>
      </c>
      <c r="F1393" s="1">
        <f t="shared" si="92"/>
        <v>0.28902045283883326</v>
      </c>
      <c r="G1393" s="1">
        <f t="shared" si="91"/>
        <v>7.4673579462843058</v>
      </c>
    </row>
    <row r="1394" spans="1:7" x14ac:dyDescent="0.25">
      <c r="A1394" s="2" t="s">
        <v>75</v>
      </c>
      <c r="B1394" s="2">
        <v>0.94099999999999995</v>
      </c>
      <c r="C1394" s="2">
        <f>(0.75+0.401)/2</f>
        <v>0.57550000000000001</v>
      </c>
      <c r="D1394" s="1">
        <f t="shared" si="89"/>
        <v>1.6350999131190269</v>
      </c>
      <c r="E1394" s="1">
        <f t="shared" si="90"/>
        <v>1.7013153643846113</v>
      </c>
      <c r="F1394" s="1">
        <f t="shared" si="92"/>
        <v>0.19487628099335946</v>
      </c>
      <c r="G1394" s="1">
        <f t="shared" si="91"/>
        <v>8.7302331290003661</v>
      </c>
    </row>
    <row r="1395" spans="1:7" x14ac:dyDescent="0.25">
      <c r="A1395" s="2" t="s">
        <v>75</v>
      </c>
      <c r="B1395" s="2">
        <v>1.393</v>
      </c>
      <c r="C1395" s="2">
        <v>1.1140000000000001</v>
      </c>
      <c r="D1395" s="1">
        <f t="shared" si="89"/>
        <v>1.2504488330341113</v>
      </c>
      <c r="E1395" s="1">
        <f t="shared" si="90"/>
        <v>4.8751297630259485</v>
      </c>
      <c r="F1395" s="1">
        <f t="shared" si="92"/>
        <v>0.99579395873255727</v>
      </c>
      <c r="G1395" s="1">
        <f t="shared" si="91"/>
        <v>4.895721369138446</v>
      </c>
    </row>
    <row r="1396" spans="1:7" x14ac:dyDescent="0.25">
      <c r="A1396" s="2" t="s">
        <v>75</v>
      </c>
      <c r="B1396" s="2">
        <v>1.1419999999999999</v>
      </c>
      <c r="C1396" s="2">
        <v>1.1100000000000001</v>
      </c>
      <c r="D1396" s="1">
        <f t="shared" si="89"/>
        <v>1.0288288288288288</v>
      </c>
      <c r="E1396" s="1">
        <f t="shared" si="90"/>
        <v>3.9823456795434935</v>
      </c>
      <c r="F1396" s="1">
        <f t="shared" si="92"/>
        <v>0.74705596753818082</v>
      </c>
      <c r="G1396" s="1">
        <f t="shared" si="91"/>
        <v>5.3307193203566268</v>
      </c>
    </row>
    <row r="1397" spans="1:7" x14ac:dyDescent="0.25">
      <c r="A1397" s="2" t="s">
        <v>75</v>
      </c>
      <c r="B1397" s="2">
        <v>1.163</v>
      </c>
      <c r="C1397" s="2">
        <v>1.093</v>
      </c>
      <c r="D1397" s="1">
        <f t="shared" si="89"/>
        <v>1.0640439158279964</v>
      </c>
      <c r="E1397" s="1">
        <f t="shared" si="90"/>
        <v>3.9934637759445475</v>
      </c>
      <c r="F1397" s="1">
        <f t="shared" si="92"/>
        <v>0.74936907089633897</v>
      </c>
      <c r="G1397" s="1">
        <f t="shared" si="91"/>
        <v>5.329101414831368</v>
      </c>
    </row>
    <row r="1398" spans="1:7" x14ac:dyDescent="0.25">
      <c r="A1398" s="2" t="s">
        <v>75</v>
      </c>
      <c r="B1398" s="2">
        <v>1.044</v>
      </c>
      <c r="C1398" s="2">
        <v>0.75</v>
      </c>
      <c r="D1398" s="1">
        <f t="shared" si="89"/>
        <v>1.3920000000000001</v>
      </c>
      <c r="E1398" s="1">
        <f t="shared" si="90"/>
        <v>2.4598670477608082</v>
      </c>
      <c r="F1398" s="1">
        <f t="shared" si="92"/>
        <v>0.35077845472738534</v>
      </c>
      <c r="G1398" s="1">
        <f t="shared" si="91"/>
        <v>7.0125944584382882</v>
      </c>
    </row>
    <row r="1399" spans="1:7" x14ac:dyDescent="0.25">
      <c r="A1399" s="2" t="s">
        <v>75</v>
      </c>
      <c r="B1399" s="2">
        <v>1.107</v>
      </c>
      <c r="C1399" s="2">
        <v>0.85299999999999998</v>
      </c>
      <c r="D1399" s="1">
        <f t="shared" si="89"/>
        <v>1.2977725674091443</v>
      </c>
      <c r="E1399" s="1">
        <f t="shared" si="90"/>
        <v>2.9665148365978875</v>
      </c>
      <c r="F1399" s="1">
        <f t="shared" si="92"/>
        <v>0.4701233739886494</v>
      </c>
      <c r="G1399" s="1">
        <f t="shared" si="91"/>
        <v>6.310077313172501</v>
      </c>
    </row>
    <row r="1400" spans="1:7" x14ac:dyDescent="0.25">
      <c r="A1400" s="2" t="s">
        <v>75</v>
      </c>
      <c r="B1400" s="2">
        <v>1.1859999999999999</v>
      </c>
      <c r="C1400" s="2">
        <v>0.88900000000000001</v>
      </c>
      <c r="D1400" s="1">
        <f t="shared" si="89"/>
        <v>1.3340832395950506</v>
      </c>
      <c r="E1400" s="1">
        <f t="shared" si="90"/>
        <v>3.3123507806830128</v>
      </c>
      <c r="F1400" s="1">
        <f t="shared" si="92"/>
        <v>0.55223092353208203</v>
      </c>
      <c r="G1400" s="1">
        <f t="shared" si="91"/>
        <v>5.9981262177372088</v>
      </c>
    </row>
    <row r="1401" spans="1:7" x14ac:dyDescent="0.25">
      <c r="A1401" s="2" t="s">
        <v>75</v>
      </c>
      <c r="B1401" s="2">
        <v>1.008</v>
      </c>
      <c r="C1401" s="2">
        <v>0.93799999999999994</v>
      </c>
      <c r="D1401" s="1">
        <f t="shared" ref="D1401:D1464" si="93">B1401/C1401</f>
        <v>1.0746268656716418</v>
      </c>
      <c r="E1401" s="1">
        <f t="shared" ref="E1401:E1464" si="94">((4*PI()*(C1401/2)^2)+((PI()*C1401)*(B1401-C1401)))</f>
        <v>2.9703884203397637</v>
      </c>
      <c r="F1401" s="1">
        <f t="shared" si="92"/>
        <v>0.48049470648556247</v>
      </c>
      <c r="G1401" s="1">
        <f t="shared" si="91"/>
        <v>6.1819378658004336</v>
      </c>
    </row>
    <row r="1402" spans="1:7" x14ac:dyDescent="0.25">
      <c r="A1402" s="2" t="s">
        <v>75</v>
      </c>
      <c r="B1402" s="2">
        <v>0.996</v>
      </c>
      <c r="C1402" s="2">
        <v>0.77300000000000002</v>
      </c>
      <c r="D1402" s="1">
        <f t="shared" si="93"/>
        <v>1.2884864165588616</v>
      </c>
      <c r="E1402" s="1">
        <f t="shared" si="94"/>
        <v>2.4187373167400104</v>
      </c>
      <c r="F1402" s="1">
        <f t="shared" si="92"/>
        <v>0.34649848895880703</v>
      </c>
      <c r="G1402" s="1">
        <f t="shared" si="91"/>
        <v>6.9805133177003791</v>
      </c>
    </row>
    <row r="1403" spans="1:7" x14ac:dyDescent="0.25">
      <c r="A1403" s="2" t="s">
        <v>75</v>
      </c>
      <c r="B1403" s="2">
        <v>1.105</v>
      </c>
      <c r="C1403" s="2">
        <v>1.054</v>
      </c>
      <c r="D1403" s="1">
        <f t="shared" si="93"/>
        <v>1.0483870967741935</v>
      </c>
      <c r="E1403" s="1">
        <f t="shared" si="94"/>
        <v>3.6589187158564243</v>
      </c>
      <c r="F1403" s="1">
        <f t="shared" si="92"/>
        <v>0.65758274798228877</v>
      </c>
      <c r="G1403" s="1">
        <f t="shared" si="91"/>
        <v>5.5641951177754638</v>
      </c>
    </row>
    <row r="1404" spans="1:7" x14ac:dyDescent="0.25">
      <c r="A1404" s="2" t="s">
        <v>75</v>
      </c>
      <c r="B1404" s="2">
        <v>1.2430000000000001</v>
      </c>
      <c r="C1404" s="2">
        <v>0.80400000000000005</v>
      </c>
      <c r="D1404" s="1">
        <f t="shared" si="93"/>
        <v>1.5460199004975124</v>
      </c>
      <c r="E1404" s="1">
        <f t="shared" si="94"/>
        <v>3.1396197334033396</v>
      </c>
      <c r="F1404" s="1">
        <f t="shared" si="92"/>
        <v>0.4950015907109569</v>
      </c>
      <c r="G1404" s="1">
        <f t="shared" si="91"/>
        <v>6.3426457456308212</v>
      </c>
    </row>
    <row r="1405" spans="1:7" x14ac:dyDescent="0.25">
      <c r="A1405" s="2" t="s">
        <v>75</v>
      </c>
      <c r="B1405" s="2">
        <v>1.571</v>
      </c>
      <c r="C1405" s="2">
        <v>1.073</v>
      </c>
      <c r="D1405" s="1">
        <f t="shared" si="93"/>
        <v>1.4641192917054986</v>
      </c>
      <c r="E1405" s="1">
        <f t="shared" si="94"/>
        <v>5.2957293290812029</v>
      </c>
      <c r="F1405" s="1">
        <f t="shared" si="92"/>
        <v>1.0971587075736808</v>
      </c>
      <c r="G1405" s="1">
        <f t="shared" si="91"/>
        <v>4.8267668957324137</v>
      </c>
    </row>
    <row r="1406" spans="1:7" x14ac:dyDescent="0.25">
      <c r="A1406" s="2" t="s">
        <v>75</v>
      </c>
      <c r="B1406" s="2">
        <v>1.3460000000000001</v>
      </c>
      <c r="C1406" s="2">
        <v>1.048</v>
      </c>
      <c r="D1406" s="1">
        <f t="shared" si="93"/>
        <v>1.2843511450381679</v>
      </c>
      <c r="E1406" s="1">
        <f t="shared" si="94"/>
        <v>4.4315557298949919</v>
      </c>
      <c r="F1406" s="1">
        <f t="shared" si="92"/>
        <v>0.85973059130389751</v>
      </c>
      <c r="G1406" s="1">
        <f t="shared" si="91"/>
        <v>5.1545865352702398</v>
      </c>
    </row>
    <row r="1407" spans="1:7" x14ac:dyDescent="0.25">
      <c r="A1407" s="2" t="s">
        <v>75</v>
      </c>
      <c r="B1407" s="2">
        <v>1.0680000000000001</v>
      </c>
      <c r="C1407" s="2">
        <v>0.78800000000000003</v>
      </c>
      <c r="D1407" s="1">
        <f t="shared" si="93"/>
        <v>1.3553299492385786</v>
      </c>
      <c r="E1407" s="1">
        <f t="shared" si="94"/>
        <v>2.6439141117787126</v>
      </c>
      <c r="F1407" s="1">
        <f t="shared" si="92"/>
        <v>0.39275162588305301</v>
      </c>
      <c r="G1407" s="1">
        <f t="shared" si="91"/>
        <v>6.7317712710525432</v>
      </c>
    </row>
    <row r="1408" spans="1:7" x14ac:dyDescent="0.25">
      <c r="A1408" s="2" t="s">
        <v>75</v>
      </c>
      <c r="B1408" s="2">
        <v>0.92600000000000005</v>
      </c>
      <c r="C1408" s="2">
        <v>0.56999999999999995</v>
      </c>
      <c r="D1408" s="1">
        <f t="shared" si="93"/>
        <v>1.6245614035087721</v>
      </c>
      <c r="E1408" s="1">
        <f t="shared" si="94"/>
        <v>1.6581954344177645</v>
      </c>
      <c r="F1408" s="1">
        <f t="shared" si="92"/>
        <v>0.18780943537984357</v>
      </c>
      <c r="G1408" s="1">
        <f t="shared" si="91"/>
        <v>8.8291380625476741</v>
      </c>
    </row>
    <row r="1409" spans="1:7" x14ac:dyDescent="0.25">
      <c r="A1409" s="2" t="s">
        <v>75</v>
      </c>
      <c r="B1409" s="2">
        <v>0.93700000000000006</v>
      </c>
      <c r="C1409" s="2">
        <f>(0.9+0.55)/2</f>
        <v>0.72500000000000009</v>
      </c>
      <c r="D1409" s="1">
        <f t="shared" si="93"/>
        <v>1.2924137931034483</v>
      </c>
      <c r="E1409" s="1">
        <f t="shared" si="94"/>
        <v>2.1341624293998867</v>
      </c>
      <c r="F1409" s="1">
        <f t="shared" si="92"/>
        <v>0.28705092050008169</v>
      </c>
      <c r="G1409" s="1">
        <f t="shared" si="91"/>
        <v>7.4347869210169604</v>
      </c>
    </row>
    <row r="1410" spans="1:7" x14ac:dyDescent="0.25">
      <c r="A1410" s="2" t="s">
        <v>75</v>
      </c>
      <c r="B1410" s="2">
        <v>1.0249999999999999</v>
      </c>
      <c r="C1410" s="2">
        <v>1.008</v>
      </c>
      <c r="D1410" s="1">
        <f t="shared" si="93"/>
        <v>1.0168650793650793</v>
      </c>
      <c r="E1410" s="1">
        <f t="shared" si="94"/>
        <v>3.2458935296889742</v>
      </c>
      <c r="F1410" s="1">
        <f t="shared" si="92"/>
        <v>0.54983219685154849</v>
      </c>
      <c r="G1410" s="1">
        <f t="shared" si="91"/>
        <v>5.9034257147464695</v>
      </c>
    </row>
    <row r="1411" spans="1:7" x14ac:dyDescent="0.25">
      <c r="A1411" s="2" t="s">
        <v>75</v>
      </c>
      <c r="B1411" s="2">
        <v>0.84299999999999997</v>
      </c>
      <c r="C1411" s="2">
        <v>0.73499999999999999</v>
      </c>
      <c r="D1411" s="1">
        <f t="shared" si="93"/>
        <v>1.1469387755102041</v>
      </c>
      <c r="E1411" s="1">
        <f t="shared" si="94"/>
        <v>1.9465465161275035</v>
      </c>
      <c r="F1411" s="1">
        <f t="shared" si="92"/>
        <v>0.25372645024718909</v>
      </c>
      <c r="G1411" s="1">
        <f t="shared" si="91"/>
        <v>7.6718312743157462</v>
      </c>
    </row>
    <row r="1412" spans="1:7" x14ac:dyDescent="0.25">
      <c r="A1412" s="2" t="s">
        <v>75</v>
      </c>
      <c r="B1412" s="2">
        <v>0.97199999999999998</v>
      </c>
      <c r="C1412" s="2">
        <v>0.81100000000000005</v>
      </c>
      <c r="D1412" s="1">
        <f t="shared" si="93"/>
        <v>1.1985203452527742</v>
      </c>
      <c r="E1412" s="1">
        <f t="shared" si="94"/>
        <v>2.4764923560836052</v>
      </c>
      <c r="F1412" s="1">
        <f t="shared" si="92"/>
        <v>0.36246196057526636</v>
      </c>
      <c r="G1412" s="1">
        <f t="shared" si="91"/>
        <v>6.8324200204433696</v>
      </c>
    </row>
    <row r="1413" spans="1:7" x14ac:dyDescent="0.25">
      <c r="A1413" s="2" t="s">
        <v>75</v>
      </c>
      <c r="B1413" s="2">
        <v>1.036</v>
      </c>
      <c r="C1413" s="2">
        <v>0.86799999999999999</v>
      </c>
      <c r="D1413" s="1">
        <f t="shared" si="93"/>
        <v>1.1935483870967742</v>
      </c>
      <c r="E1413" s="1">
        <f t="shared" si="94"/>
        <v>2.825070910555314</v>
      </c>
      <c r="F1413" s="1">
        <f t="shared" si="92"/>
        <v>0.44183090997513741</v>
      </c>
      <c r="G1413" s="1">
        <f t="shared" si="91"/>
        <v>6.3940092165898612</v>
      </c>
    </row>
    <row r="1414" spans="1:7" x14ac:dyDescent="0.25">
      <c r="A1414" s="2" t="s">
        <v>75</v>
      </c>
      <c r="B1414" s="2">
        <v>1.0669999999999999</v>
      </c>
      <c r="C1414" s="2">
        <v>0.99399999999999999</v>
      </c>
      <c r="D1414" s="1">
        <f t="shared" si="93"/>
        <v>1.0734406438631789</v>
      </c>
      <c r="E1414" s="1">
        <f t="shared" si="94"/>
        <v>3.3319668852120272</v>
      </c>
      <c r="F1414" s="1">
        <f t="shared" si="92"/>
        <v>0.57087855437120938</v>
      </c>
      <c r="G1414" s="1">
        <f t="shared" ref="G1414:G1477" si="95">E1414/F1414</f>
        <v>5.8365599122601504</v>
      </c>
    </row>
    <row r="1415" spans="1:7" x14ac:dyDescent="0.25">
      <c r="A1415" s="2" t="s">
        <v>75</v>
      </c>
      <c r="B1415" s="2">
        <v>1.756</v>
      </c>
      <c r="C1415" s="2">
        <v>0.92200000000000004</v>
      </c>
      <c r="D1415" s="1">
        <f t="shared" si="93"/>
        <v>1.9045553145336225</v>
      </c>
      <c r="E1415" s="1">
        <f t="shared" si="94"/>
        <v>5.0863390371267903</v>
      </c>
      <c r="F1415" s="1">
        <f t="shared" ref="F1415:F1478" si="96">(((4/3)*PI()*(C1415/2)^3)+(PI()*((C1415/2)^2)*(B1415-C1415)))</f>
        <v>0.96720869200054549</v>
      </c>
      <c r="G1415" s="1">
        <f t="shared" si="95"/>
        <v>5.2587813562824364</v>
      </c>
    </row>
    <row r="1416" spans="1:7" x14ac:dyDescent="0.25">
      <c r="A1416" s="2" t="s">
        <v>75</v>
      </c>
      <c r="B1416" s="2">
        <v>0.93600000000000005</v>
      </c>
      <c r="C1416" s="2">
        <v>0.85499999999999998</v>
      </c>
      <c r="D1416" s="1">
        <f t="shared" si="93"/>
        <v>1.0947368421052632</v>
      </c>
      <c r="E1416" s="1">
        <f t="shared" si="94"/>
        <v>2.5141537688148397</v>
      </c>
      <c r="F1416" s="1">
        <f t="shared" si="96"/>
        <v>0.37376884575085034</v>
      </c>
      <c r="G1416" s="1">
        <f t="shared" si="95"/>
        <v>6.7264936534885607</v>
      </c>
    </row>
    <row r="1417" spans="1:7" x14ac:dyDescent="0.25">
      <c r="A1417" s="2" t="s">
        <v>75</v>
      </c>
      <c r="B1417" s="2">
        <v>1.2909999999999999</v>
      </c>
      <c r="C1417" s="2">
        <v>0.96599999999999997</v>
      </c>
      <c r="D1417" s="1">
        <f t="shared" si="93"/>
        <v>1.336438923395445</v>
      </c>
      <c r="E1417" s="1">
        <f t="shared" si="94"/>
        <v>3.9178990478477527</v>
      </c>
      <c r="F1417" s="1">
        <f t="shared" si="96"/>
        <v>0.7101791392978466</v>
      </c>
      <c r="G1417" s="1">
        <f t="shared" si="95"/>
        <v>5.5167757415704655</v>
      </c>
    </row>
    <row r="1418" spans="1:7" x14ac:dyDescent="0.25">
      <c r="A1418" s="2" t="s">
        <v>75</v>
      </c>
      <c r="B1418" s="2">
        <v>1.0269999999999999</v>
      </c>
      <c r="C1418" s="2">
        <v>0.77900000000000003</v>
      </c>
      <c r="D1418" s="1">
        <f t="shared" si="93"/>
        <v>1.3183568677792039</v>
      </c>
      <c r="E1418" s="1">
        <f t="shared" si="94"/>
        <v>2.513377795429403</v>
      </c>
      <c r="F1418" s="1">
        <f t="shared" si="96"/>
        <v>0.36572012647485719</v>
      </c>
      <c r="G1418" s="1">
        <f t="shared" si="95"/>
        <v>6.8724076513251307</v>
      </c>
    </row>
    <row r="1419" spans="1:7" x14ac:dyDescent="0.25">
      <c r="A1419" s="2" t="s">
        <v>75</v>
      </c>
      <c r="B1419" s="2">
        <v>1.4930000000000001</v>
      </c>
      <c r="C1419" s="2">
        <v>0.81100000000000005</v>
      </c>
      <c r="D1419" s="1">
        <f t="shared" si="93"/>
        <v>1.8409371146732429</v>
      </c>
      <c r="E1419" s="1">
        <f t="shared" si="94"/>
        <v>3.8039126415975542</v>
      </c>
      <c r="F1419" s="1">
        <f t="shared" si="96"/>
        <v>0.63159642346321965</v>
      </c>
      <c r="G1419" s="1">
        <f t="shared" si="95"/>
        <v>6.0226950316463768</v>
      </c>
    </row>
    <row r="1420" spans="1:7" x14ac:dyDescent="0.25">
      <c r="A1420" s="2" t="s">
        <v>75</v>
      </c>
      <c r="B1420" s="2">
        <v>0.92</v>
      </c>
      <c r="C1420" s="2">
        <v>0.86799999999999999</v>
      </c>
      <c r="D1420" s="1">
        <f t="shared" si="93"/>
        <v>1.0599078341013826</v>
      </c>
      <c r="E1420" s="1">
        <f t="shared" si="94"/>
        <v>2.5087502294506652</v>
      </c>
      <c r="F1420" s="1">
        <f t="shared" si="96"/>
        <v>0.37318932217542855</v>
      </c>
      <c r="G1420" s="1">
        <f t="shared" si="95"/>
        <v>6.7224598357381558</v>
      </c>
    </row>
    <row r="1421" spans="1:7" x14ac:dyDescent="0.25">
      <c r="A1421" s="2" t="s">
        <v>75</v>
      </c>
      <c r="B1421" s="2">
        <v>1.327</v>
      </c>
      <c r="C1421" s="2">
        <v>0.88400000000000001</v>
      </c>
      <c r="D1421" s="1">
        <f t="shared" si="93"/>
        <v>1.501131221719457</v>
      </c>
      <c r="E1421" s="1">
        <f t="shared" si="94"/>
        <v>3.6853018109612714</v>
      </c>
      <c r="F1421" s="1">
        <f t="shared" si="96"/>
        <v>0.6335988233079376</v>
      </c>
      <c r="G1421" s="1">
        <f t="shared" si="95"/>
        <v>5.8164593673340281</v>
      </c>
    </row>
    <row r="1422" spans="1:7" x14ac:dyDescent="0.25">
      <c r="A1422" s="2" t="s">
        <v>75</v>
      </c>
      <c r="B1422" s="2">
        <v>1.4830000000000001</v>
      </c>
      <c r="C1422" s="2">
        <v>0.78200000000000003</v>
      </c>
      <c r="D1422" s="1">
        <f t="shared" si="93"/>
        <v>1.8964194373401535</v>
      </c>
      <c r="E1422" s="1">
        <f t="shared" si="94"/>
        <v>3.6433238499240046</v>
      </c>
      <c r="F1422" s="1">
        <f t="shared" si="96"/>
        <v>0.58707426455939404</v>
      </c>
      <c r="G1422" s="1">
        <f t="shared" si="95"/>
        <v>6.2058994404368262</v>
      </c>
    </row>
    <row r="1423" spans="1:7" x14ac:dyDescent="0.25">
      <c r="A1423" s="2" t="s">
        <v>75</v>
      </c>
      <c r="B1423" s="2">
        <v>1.228</v>
      </c>
      <c r="C1423" s="2">
        <v>0.96299999999999997</v>
      </c>
      <c r="D1423" s="1">
        <f t="shared" si="93"/>
        <v>1.2751817237798546</v>
      </c>
      <c r="E1423" s="1">
        <f t="shared" si="94"/>
        <v>3.7151343747997601</v>
      </c>
      <c r="F1423" s="1">
        <f t="shared" si="96"/>
        <v>0.66061699581829736</v>
      </c>
      <c r="G1423" s="1">
        <f t="shared" si="95"/>
        <v>5.6237341732297903</v>
      </c>
    </row>
    <row r="1424" spans="1:7" x14ac:dyDescent="0.25">
      <c r="A1424" s="2" t="s">
        <v>75</v>
      </c>
      <c r="B1424" s="2">
        <v>0.89900000000000002</v>
      </c>
      <c r="C1424" s="2">
        <v>0.751</v>
      </c>
      <c r="D1424" s="1">
        <f t="shared" si="93"/>
        <v>1.1970705725699069</v>
      </c>
      <c r="E1424" s="1">
        <f t="shared" si="94"/>
        <v>2.1210431384784951</v>
      </c>
      <c r="F1424" s="1">
        <f t="shared" si="96"/>
        <v>0.28733685674423826</v>
      </c>
      <c r="G1424" s="1">
        <f t="shared" si="95"/>
        <v>7.3817301494547189</v>
      </c>
    </row>
    <row r="1425" spans="1:7" x14ac:dyDescent="0.25">
      <c r="A1425" s="2" t="s">
        <v>75</v>
      </c>
      <c r="B1425" s="2">
        <v>0.84</v>
      </c>
      <c r="C1425" s="2">
        <f>(0.896+0.581)/2</f>
        <v>0.73849999999999993</v>
      </c>
      <c r="D1425" s="1">
        <f t="shared" si="93"/>
        <v>1.1374407582938388</v>
      </c>
      <c r="E1425" s="1">
        <f t="shared" si="94"/>
        <v>1.9488555867278923</v>
      </c>
      <c r="F1425" s="1">
        <f t="shared" si="96"/>
        <v>0.25436388682516009</v>
      </c>
      <c r="G1425" s="1">
        <f t="shared" si="95"/>
        <v>7.6616834687207795</v>
      </c>
    </row>
    <row r="1426" spans="1:7" x14ac:dyDescent="0.25">
      <c r="A1426" s="2" t="s">
        <v>75</v>
      </c>
      <c r="B1426" s="2">
        <v>1.008</v>
      </c>
      <c r="C1426" s="2">
        <v>0.90400000000000003</v>
      </c>
      <c r="D1426" s="1">
        <f t="shared" si="93"/>
        <v>1.1150442477876106</v>
      </c>
      <c r="E1426" s="1">
        <f t="shared" si="94"/>
        <v>2.8627197569159346</v>
      </c>
      <c r="F1426" s="1">
        <f t="shared" si="96"/>
        <v>0.45356689481929974</v>
      </c>
      <c r="G1426" s="1">
        <f t="shared" si="95"/>
        <v>6.3115712138921367</v>
      </c>
    </row>
    <row r="1427" spans="1:7" x14ac:dyDescent="0.25">
      <c r="A1427" s="2" t="s">
        <v>75</v>
      </c>
      <c r="B1427" s="2">
        <v>0.88500000000000001</v>
      </c>
      <c r="C1427" s="2">
        <v>0.88300000000000001</v>
      </c>
      <c r="D1427" s="1">
        <f t="shared" si="93"/>
        <v>1.0022650056625142</v>
      </c>
      <c r="E1427" s="1">
        <f t="shared" si="94"/>
        <v>2.4550132871110115</v>
      </c>
      <c r="F1427" s="1">
        <f t="shared" si="96"/>
        <v>0.36170436629225128</v>
      </c>
      <c r="G1427" s="1">
        <f t="shared" si="95"/>
        <v>6.7873476681434379</v>
      </c>
    </row>
    <row r="1428" spans="1:7" x14ac:dyDescent="0.25">
      <c r="A1428" s="2" t="s">
        <v>75</v>
      </c>
      <c r="B1428" s="2">
        <v>1.0349999999999999</v>
      </c>
      <c r="C1428" s="2">
        <v>0.92900000000000005</v>
      </c>
      <c r="D1428" s="1">
        <f t="shared" si="93"/>
        <v>1.1141011840688912</v>
      </c>
      <c r="E1428" s="1">
        <f t="shared" si="94"/>
        <v>3.0206884603163897</v>
      </c>
      <c r="F1428" s="1">
        <f t="shared" si="96"/>
        <v>0.49165328544955095</v>
      </c>
      <c r="G1428" s="1">
        <f t="shared" si="95"/>
        <v>6.1439403533210921</v>
      </c>
    </row>
    <row r="1429" spans="1:7" x14ac:dyDescent="0.25">
      <c r="A1429" s="2" t="s">
        <v>75</v>
      </c>
      <c r="B1429" s="2">
        <v>1.1060000000000001</v>
      </c>
      <c r="C1429" s="2">
        <f>(0.944+0.696)/2</f>
        <v>0.82</v>
      </c>
      <c r="D1429" s="1">
        <f t="shared" si="93"/>
        <v>1.3487804878048781</v>
      </c>
      <c r="E1429" s="1">
        <f t="shared" si="94"/>
        <v>2.8491732093936548</v>
      </c>
      <c r="F1429" s="1">
        <f t="shared" si="96"/>
        <v>0.43973270307365786</v>
      </c>
      <c r="G1429" s="1">
        <f t="shared" si="95"/>
        <v>6.4793298053076605</v>
      </c>
    </row>
    <row r="1430" spans="1:7" x14ac:dyDescent="0.25">
      <c r="A1430" s="2" t="s">
        <v>75</v>
      </c>
      <c r="B1430" s="2">
        <v>1.08</v>
      </c>
      <c r="C1430" s="2">
        <v>0.75700000000000001</v>
      </c>
      <c r="D1430" s="1">
        <f t="shared" si="93"/>
        <v>1.4266842800528403</v>
      </c>
      <c r="E1430" s="1">
        <f t="shared" si="94"/>
        <v>2.5684404898688715</v>
      </c>
      <c r="F1430" s="1">
        <f t="shared" si="96"/>
        <v>0.37250928753184542</v>
      </c>
      <c r="G1430" s="1">
        <f t="shared" si="95"/>
        <v>6.894970342583199</v>
      </c>
    </row>
    <row r="1431" spans="1:7" x14ac:dyDescent="0.25">
      <c r="A1431" s="2" t="s">
        <v>75</v>
      </c>
      <c r="B1431" s="2">
        <v>0.96</v>
      </c>
      <c r="C1431" s="2">
        <v>0.75600000000000001</v>
      </c>
      <c r="D1431" s="1">
        <f t="shared" si="93"/>
        <v>1.2698412698412698</v>
      </c>
      <c r="E1431" s="1">
        <f t="shared" si="94"/>
        <v>2.2800422842693284</v>
      </c>
      <c r="F1431" s="1">
        <f t="shared" si="96"/>
        <v>0.31780939389859097</v>
      </c>
      <c r="G1431" s="1">
        <f t="shared" si="95"/>
        <v>7.1742444623800568</v>
      </c>
    </row>
    <row r="1432" spans="1:7" x14ac:dyDescent="0.25">
      <c r="A1432" s="2" t="s">
        <v>75</v>
      </c>
      <c r="B1432" s="2">
        <v>1.119</v>
      </c>
      <c r="C1432" s="2">
        <v>0.78800000000000003</v>
      </c>
      <c r="D1432" s="1">
        <f t="shared" si="93"/>
        <v>1.4200507614213198</v>
      </c>
      <c r="E1432" s="1">
        <f t="shared" si="94"/>
        <v>2.7701684373411792</v>
      </c>
      <c r="F1432" s="1">
        <f t="shared" si="96"/>
        <v>0.41762372801885894</v>
      </c>
      <c r="G1432" s="1">
        <f t="shared" si="95"/>
        <v>6.6331682121665381</v>
      </c>
    </row>
    <row r="1433" spans="1:7" x14ac:dyDescent="0.25">
      <c r="A1433" s="2" t="s">
        <v>75</v>
      </c>
      <c r="B1433" s="2">
        <v>1.0620000000000001</v>
      </c>
      <c r="C1433" s="2">
        <f>(1.062+0.661)/2</f>
        <v>0.86150000000000004</v>
      </c>
      <c r="D1433" s="1">
        <f t="shared" si="93"/>
        <v>1.232733604178758</v>
      </c>
      <c r="E1433" s="1">
        <f t="shared" si="94"/>
        <v>2.8742839594737983</v>
      </c>
      <c r="F1433" s="1">
        <f t="shared" si="96"/>
        <v>0.45165699501420131</v>
      </c>
      <c r="G1433" s="1">
        <f t="shared" si="95"/>
        <v>6.363864594598879</v>
      </c>
    </row>
    <row r="1434" spans="1:7" x14ac:dyDescent="0.25">
      <c r="A1434" s="2" t="s">
        <v>75</v>
      </c>
      <c r="B1434" s="2">
        <v>1.113</v>
      </c>
      <c r="C1434" s="2">
        <v>1.095</v>
      </c>
      <c r="D1434" s="1">
        <f t="shared" si="93"/>
        <v>1.0164383561643835</v>
      </c>
      <c r="E1434" s="1">
        <f t="shared" si="94"/>
        <v>3.8287689226727566</v>
      </c>
      <c r="F1434" s="1">
        <f t="shared" si="96"/>
        <v>0.70440060058498366</v>
      </c>
      <c r="G1434" s="1">
        <f t="shared" si="95"/>
        <v>5.4354992308255818</v>
      </c>
    </row>
    <row r="1435" spans="1:7" x14ac:dyDescent="0.25">
      <c r="A1435" s="2" t="s">
        <v>75</v>
      </c>
      <c r="B1435" s="2">
        <v>1.1120000000000001</v>
      </c>
      <c r="C1435" s="2">
        <v>0.97599999999999998</v>
      </c>
      <c r="D1435" s="1">
        <f t="shared" si="93"/>
        <v>1.139344262295082</v>
      </c>
      <c r="E1435" s="1">
        <f t="shared" si="94"/>
        <v>3.4096082060528459</v>
      </c>
      <c r="F1435" s="1">
        <f t="shared" si="96"/>
        <v>0.58854580017190361</v>
      </c>
      <c r="G1435" s="1">
        <f t="shared" si="95"/>
        <v>5.7932759099749944</v>
      </c>
    </row>
    <row r="1436" spans="1:7" x14ac:dyDescent="0.25">
      <c r="A1436" s="2" t="s">
        <v>75</v>
      </c>
      <c r="B1436" s="2">
        <v>0.93500000000000005</v>
      </c>
      <c r="C1436" s="2">
        <v>0.93100000000000005</v>
      </c>
      <c r="D1436" s="1">
        <f t="shared" si="93"/>
        <v>1.004296455424275</v>
      </c>
      <c r="E1436" s="1">
        <f t="shared" si="94"/>
        <v>2.7347092810601112</v>
      </c>
      <c r="F1436" s="1">
        <f t="shared" si="96"/>
        <v>0.42524339344116663</v>
      </c>
      <c r="G1436" s="1">
        <f t="shared" si="95"/>
        <v>6.4309271425247063</v>
      </c>
    </row>
    <row r="1437" spans="1:7" x14ac:dyDescent="0.25">
      <c r="A1437" s="2" t="s">
        <v>75</v>
      </c>
      <c r="B1437" s="2">
        <v>1.4890000000000001</v>
      </c>
      <c r="C1437" s="2">
        <f>(0.929+0.752)/2</f>
        <v>0.84050000000000002</v>
      </c>
      <c r="D1437" s="1">
        <f t="shared" si="93"/>
        <v>1.7715645449137418</v>
      </c>
      <c r="E1437" s="1">
        <f t="shared" si="94"/>
        <v>3.9317173431345673</v>
      </c>
      <c r="F1437" s="1">
        <f t="shared" si="96"/>
        <v>0.67070530894165803</v>
      </c>
      <c r="G1437" s="1">
        <f t="shared" si="95"/>
        <v>5.8620638463987049</v>
      </c>
    </row>
    <row r="1438" spans="1:7" x14ac:dyDescent="0.25">
      <c r="A1438" s="2" t="s">
        <v>75</v>
      </c>
      <c r="B1438" s="2">
        <v>1.002</v>
      </c>
      <c r="C1438" s="2">
        <v>0.83199999999999996</v>
      </c>
      <c r="D1438" s="1">
        <f t="shared" si="93"/>
        <v>1.2043269230769231</v>
      </c>
      <c r="E1438" s="1">
        <f t="shared" si="94"/>
        <v>2.6190326979622811</v>
      </c>
      <c r="F1438" s="1">
        <f t="shared" si="96"/>
        <v>0.39398058341881564</v>
      </c>
      <c r="G1438" s="1">
        <f t="shared" si="95"/>
        <v>6.6476187106361895</v>
      </c>
    </row>
    <row r="1439" spans="1:7" x14ac:dyDescent="0.25">
      <c r="A1439" s="2" t="s">
        <v>75</v>
      </c>
      <c r="B1439" s="2">
        <v>0.91800000000000004</v>
      </c>
      <c r="C1439" s="2">
        <v>0.876</v>
      </c>
      <c r="D1439" s="1">
        <f t="shared" si="93"/>
        <v>1.047945205479452</v>
      </c>
      <c r="E1439" s="1">
        <f t="shared" si="94"/>
        <v>2.526368281051997</v>
      </c>
      <c r="F1439" s="1">
        <f t="shared" si="96"/>
        <v>0.37728750884808543</v>
      </c>
      <c r="G1439" s="1">
        <f t="shared" si="95"/>
        <v>6.6961354982712598</v>
      </c>
    </row>
    <row r="1440" spans="1:7" x14ac:dyDescent="0.25">
      <c r="A1440" s="2" t="s">
        <v>75</v>
      </c>
      <c r="B1440" s="2">
        <v>1.494</v>
      </c>
      <c r="C1440" s="2">
        <v>1.0189999999999999</v>
      </c>
      <c r="D1440" s="1">
        <f t="shared" si="93"/>
        <v>1.4661432777232581</v>
      </c>
      <c r="E1440" s="1">
        <f t="shared" si="94"/>
        <v>4.7827166735279505</v>
      </c>
      <c r="F1440" s="1">
        <f t="shared" si="96"/>
        <v>0.94138979525855704</v>
      </c>
      <c r="G1440" s="1">
        <f t="shared" si="95"/>
        <v>5.080484935801068</v>
      </c>
    </row>
    <row r="1441" spans="1:7" x14ac:dyDescent="0.25">
      <c r="A1441" s="2" t="s">
        <v>75</v>
      </c>
      <c r="B1441" s="2">
        <v>0.95799999999999996</v>
      </c>
      <c r="C1441" s="2">
        <v>0.93700000000000006</v>
      </c>
      <c r="D1441" s="1">
        <f t="shared" si="93"/>
        <v>1.022411953041622</v>
      </c>
      <c r="E1441" s="1">
        <f t="shared" si="94"/>
        <v>2.8200380791242634</v>
      </c>
      <c r="F1441" s="1">
        <f t="shared" si="96"/>
        <v>0.44522283337074509</v>
      </c>
      <c r="G1441" s="1">
        <f t="shared" si="95"/>
        <v>6.3339924814142829</v>
      </c>
    </row>
    <row r="1442" spans="1:7" x14ac:dyDescent="0.25">
      <c r="A1442" s="2" t="s">
        <v>75</v>
      </c>
      <c r="B1442" s="2">
        <v>0.89100000000000001</v>
      </c>
      <c r="C1442" s="2">
        <v>0.79900000000000004</v>
      </c>
      <c r="D1442" s="1">
        <f t="shared" si="93"/>
        <v>1.1151439299123904</v>
      </c>
      <c r="E1442" s="1">
        <f t="shared" si="94"/>
        <v>2.2365280844244562</v>
      </c>
      <c r="F1442" s="1">
        <f t="shared" si="96"/>
        <v>0.3132072250784636</v>
      </c>
      <c r="G1442" s="1">
        <f t="shared" si="95"/>
        <v>7.1407295405275812</v>
      </c>
    </row>
    <row r="1443" spans="1:7" x14ac:dyDescent="0.25">
      <c r="A1443" s="2" t="s">
        <v>75</v>
      </c>
      <c r="B1443" s="2">
        <v>1.1830000000000001</v>
      </c>
      <c r="C1443" s="2">
        <f>(0.783+0.455)/2</f>
        <v>0.61899999999999999</v>
      </c>
      <c r="D1443" s="1">
        <f t="shared" si="93"/>
        <v>1.9111470113085622</v>
      </c>
      <c r="E1443" s="1">
        <f t="shared" si="94"/>
        <v>2.300516043592773</v>
      </c>
      <c r="F1443" s="1">
        <f t="shared" si="96"/>
        <v>0.29391215361953399</v>
      </c>
      <c r="G1443" s="1">
        <f t="shared" si="95"/>
        <v>7.8272232545060572</v>
      </c>
    </row>
    <row r="1444" spans="1:7" x14ac:dyDescent="0.25">
      <c r="A1444" s="2" t="s">
        <v>75</v>
      </c>
      <c r="B1444" s="2">
        <v>0.85199999999999998</v>
      </c>
      <c r="C1444" s="2">
        <v>0.72899999999999998</v>
      </c>
      <c r="D1444" s="1">
        <f t="shared" si="93"/>
        <v>1.168724279835391</v>
      </c>
      <c r="E1444" s="1">
        <f t="shared" si="94"/>
        <v>1.9512683298858491</v>
      </c>
      <c r="F1444" s="1">
        <f t="shared" si="96"/>
        <v>0.25419220628064887</v>
      </c>
      <c r="G1444" s="1">
        <f t="shared" si="95"/>
        <v>7.676349949657741</v>
      </c>
    </row>
    <row r="1445" spans="1:7" x14ac:dyDescent="0.25">
      <c r="A1445" s="2" t="s">
        <v>75</v>
      </c>
      <c r="B1445" s="2">
        <v>1.0569999999999999</v>
      </c>
      <c r="C1445" s="2">
        <v>0.79200000000000004</v>
      </c>
      <c r="D1445" s="1">
        <f t="shared" si="93"/>
        <v>1.3345959595959596</v>
      </c>
      <c r="E1445" s="1">
        <f t="shared" si="94"/>
        <v>2.6299654403967736</v>
      </c>
      <c r="F1445" s="1">
        <f t="shared" si="96"/>
        <v>0.3906730308973122</v>
      </c>
      <c r="G1445" s="1">
        <f t="shared" si="95"/>
        <v>6.7318837810641092</v>
      </c>
    </row>
    <row r="1446" spans="1:7" x14ac:dyDescent="0.25">
      <c r="A1446" s="2" t="s">
        <v>75</v>
      </c>
      <c r="B1446" s="2">
        <v>0.84899999999999998</v>
      </c>
      <c r="C1446" s="2">
        <f>(0.727+0.534)/2</f>
        <v>0.63050000000000006</v>
      </c>
      <c r="D1446" s="1">
        <f t="shared" si="93"/>
        <v>1.3465503568596351</v>
      </c>
      <c r="E1446" s="1">
        <f t="shared" si="94"/>
        <v>1.6816772687070216</v>
      </c>
      <c r="F1446" s="1">
        <f t="shared" si="96"/>
        <v>0.19945624196046849</v>
      </c>
      <c r="G1446" s="1">
        <f t="shared" si="95"/>
        <v>8.4313093046259446</v>
      </c>
    </row>
    <row r="1447" spans="1:7" x14ac:dyDescent="0.25">
      <c r="A1447" s="2" t="s">
        <v>75</v>
      </c>
      <c r="B1447" s="2">
        <v>0.88500000000000001</v>
      </c>
      <c r="C1447" s="2">
        <f>(0.921+0.451)/2</f>
        <v>0.68600000000000005</v>
      </c>
      <c r="D1447" s="1">
        <f t="shared" si="93"/>
        <v>1.2900874635568513</v>
      </c>
      <c r="E1447" s="1">
        <f t="shared" si="94"/>
        <v>1.9072923159208992</v>
      </c>
      <c r="F1447" s="1">
        <f t="shared" si="96"/>
        <v>0.24258423531573448</v>
      </c>
      <c r="G1447" s="1">
        <f t="shared" si="95"/>
        <v>7.8623918550950807</v>
      </c>
    </row>
    <row r="1448" spans="1:7" x14ac:dyDescent="0.25">
      <c r="A1448" s="2" t="s">
        <v>75</v>
      </c>
      <c r="B1448" s="2">
        <v>0.85899999999999999</v>
      </c>
      <c r="C1448" s="2">
        <v>0.81799999999999995</v>
      </c>
      <c r="D1448" s="1">
        <f t="shared" si="93"/>
        <v>1.0501222493887532</v>
      </c>
      <c r="E1448" s="1">
        <f t="shared" si="94"/>
        <v>2.2074777771567109</v>
      </c>
      <c r="F1448" s="1">
        <f t="shared" si="96"/>
        <v>0.30813503001506204</v>
      </c>
      <c r="G1448" s="1">
        <f t="shared" si="95"/>
        <v>7.1639948792865473</v>
      </c>
    </row>
    <row r="1449" spans="1:7" x14ac:dyDescent="0.25">
      <c r="A1449" s="2" t="s">
        <v>75</v>
      </c>
      <c r="B1449" s="2">
        <v>0.97</v>
      </c>
      <c r="C1449" s="2">
        <v>0.95399999999999996</v>
      </c>
      <c r="D1449" s="1">
        <f t="shared" si="93"/>
        <v>1.0167714884696017</v>
      </c>
      <c r="E1449" s="1">
        <f t="shared" si="94"/>
        <v>2.9071670097789224</v>
      </c>
      <c r="F1449" s="1">
        <f t="shared" si="96"/>
        <v>0.46605183954086798</v>
      </c>
      <c r="G1449" s="1">
        <f t="shared" si="95"/>
        <v>6.2378618924515443</v>
      </c>
    </row>
    <row r="1450" spans="1:7" x14ac:dyDescent="0.25">
      <c r="A1450" s="2" t="s">
        <v>75</v>
      </c>
      <c r="B1450" s="2">
        <v>1.2649999999999999</v>
      </c>
      <c r="C1450" s="2">
        <v>1.0820000000000001</v>
      </c>
      <c r="D1450" s="1">
        <f t="shared" si="93"/>
        <v>1.1691312384473196</v>
      </c>
      <c r="E1450" s="1">
        <f t="shared" si="94"/>
        <v>4.2999921127479572</v>
      </c>
      <c r="F1450" s="1">
        <f t="shared" si="96"/>
        <v>0.83152046424504589</v>
      </c>
      <c r="G1450" s="1">
        <f t="shared" si="95"/>
        <v>5.1712402732649601</v>
      </c>
    </row>
    <row r="1451" spans="1:7" x14ac:dyDescent="0.25">
      <c r="A1451" s="2" t="s">
        <v>75</v>
      </c>
      <c r="B1451" s="2">
        <v>0.90100000000000002</v>
      </c>
      <c r="C1451" s="2">
        <v>0.88300000000000001</v>
      </c>
      <c r="D1451" s="1">
        <f t="shared" si="93"/>
        <v>1.0203850509626273</v>
      </c>
      <c r="E1451" s="1">
        <f t="shared" si="94"/>
        <v>2.4993977081209282</v>
      </c>
      <c r="F1451" s="1">
        <f t="shared" si="96"/>
        <v>0.37150222723019038</v>
      </c>
      <c r="G1451" s="1">
        <f t="shared" si="95"/>
        <v>6.7278135228305107</v>
      </c>
    </row>
    <row r="1452" spans="1:7" x14ac:dyDescent="0.25">
      <c r="A1452" s="2" t="s">
        <v>75</v>
      </c>
      <c r="B1452" s="2">
        <v>1.0229999999999999</v>
      </c>
      <c r="C1452" s="2">
        <v>1.0069999999999999</v>
      </c>
      <c r="D1452" s="1">
        <f t="shared" si="93"/>
        <v>1.0158887785501489</v>
      </c>
      <c r="E1452" s="1">
        <f t="shared" si="94"/>
        <v>3.2363462296147141</v>
      </c>
      <c r="F1452" s="1">
        <f t="shared" si="96"/>
        <v>0.54741441405537616</v>
      </c>
      <c r="G1452" s="1">
        <f t="shared" si="95"/>
        <v>5.9120588470425748</v>
      </c>
    </row>
    <row r="1453" spans="1:7" x14ac:dyDescent="0.25">
      <c r="A1453" s="2" t="s">
        <v>75</v>
      </c>
      <c r="B1453" s="2">
        <v>0.89600000000000002</v>
      </c>
      <c r="C1453" s="2">
        <v>0.77200000000000002</v>
      </c>
      <c r="D1453" s="1">
        <f t="shared" si="93"/>
        <v>1.160621761658031</v>
      </c>
      <c r="E1453" s="1">
        <f t="shared" si="94"/>
        <v>2.1730773375999033</v>
      </c>
      <c r="F1453" s="1">
        <f t="shared" si="96"/>
        <v>0.29895011998377718</v>
      </c>
      <c r="G1453" s="1">
        <f t="shared" si="95"/>
        <v>7.2690298224928878</v>
      </c>
    </row>
    <row r="1454" spans="1:7" x14ac:dyDescent="0.25">
      <c r="A1454" s="2" t="s">
        <v>75</v>
      </c>
      <c r="B1454" s="2">
        <v>0.93799999999999994</v>
      </c>
      <c r="C1454" s="2">
        <f>(0.834+0.66)/2</f>
        <v>0.747</v>
      </c>
      <c r="D1454" s="1">
        <f t="shared" si="93"/>
        <v>1.255689424364123</v>
      </c>
      <c r="E1454" s="1">
        <f t="shared" si="94"/>
        <v>2.2012699900732176</v>
      </c>
      <c r="F1454" s="1">
        <f t="shared" si="96"/>
        <v>0.30196061895012094</v>
      </c>
      <c r="G1454" s="1">
        <f t="shared" si="95"/>
        <v>7.2899240891966519</v>
      </c>
    </row>
    <row r="1455" spans="1:7" x14ac:dyDescent="0.25">
      <c r="A1455" s="2" t="s">
        <v>75</v>
      </c>
      <c r="B1455" s="2">
        <v>1.147</v>
      </c>
      <c r="C1455" s="2">
        <v>0.91900000000000004</v>
      </c>
      <c r="D1455" s="1">
        <f t="shared" si="93"/>
        <v>1.2480957562568009</v>
      </c>
      <c r="E1455" s="1">
        <f t="shared" si="94"/>
        <v>3.3115308250004261</v>
      </c>
      <c r="F1455" s="1">
        <f t="shared" si="96"/>
        <v>0.5576282040582925</v>
      </c>
      <c r="G1455" s="1">
        <f t="shared" si="95"/>
        <v>5.9385999504685207</v>
      </c>
    </row>
    <row r="1456" spans="1:7" x14ac:dyDescent="0.25">
      <c r="A1456" s="2" t="s">
        <v>75</v>
      </c>
      <c r="B1456" s="2">
        <v>0.95899999999999996</v>
      </c>
      <c r="C1456" s="2">
        <v>0.82099999999999995</v>
      </c>
      <c r="D1456" s="1">
        <f t="shared" si="93"/>
        <v>1.1680876979293544</v>
      </c>
      <c r="E1456" s="1">
        <f t="shared" si="94"/>
        <v>2.4734984182847337</v>
      </c>
      <c r="F1456" s="1">
        <f t="shared" si="96"/>
        <v>0.36280899948753842</v>
      </c>
      <c r="G1456" s="1">
        <f t="shared" si="95"/>
        <v>6.8176324781868933</v>
      </c>
    </row>
    <row r="1457" spans="1:7" x14ac:dyDescent="0.25">
      <c r="A1457" s="2" t="s">
        <v>75</v>
      </c>
      <c r="B1457" s="2">
        <v>1.0629999999999999</v>
      </c>
      <c r="C1457" s="2">
        <v>0.94</v>
      </c>
      <c r="D1457" s="1">
        <f t="shared" si="93"/>
        <v>1.1308510638297873</v>
      </c>
      <c r="E1457" s="1">
        <f t="shared" si="94"/>
        <v>3.1391422113199927</v>
      </c>
      <c r="F1457" s="1">
        <f t="shared" si="96"/>
        <v>0.52025203694442956</v>
      </c>
      <c r="G1457" s="1">
        <f t="shared" si="95"/>
        <v>6.0338874014928621</v>
      </c>
    </row>
    <row r="1458" spans="1:7" x14ac:dyDescent="0.25">
      <c r="A1458" s="2" t="s">
        <v>75</v>
      </c>
      <c r="B1458" s="2">
        <v>1.008</v>
      </c>
      <c r="C1458" s="2">
        <f>(0.926+0.473)/2</f>
        <v>0.69950000000000001</v>
      </c>
      <c r="D1458" s="1">
        <f t="shared" si="93"/>
        <v>1.4410293066476054</v>
      </c>
      <c r="E1458" s="1">
        <f t="shared" si="94"/>
        <v>2.2151244136755488</v>
      </c>
      <c r="F1458" s="1">
        <f t="shared" si="96"/>
        <v>0.29776497696448201</v>
      </c>
      <c r="G1458" s="1">
        <f t="shared" si="95"/>
        <v>7.4391704365546429</v>
      </c>
    </row>
    <row r="1459" spans="1:7" x14ac:dyDescent="0.25">
      <c r="A1459" s="2" t="s">
        <v>75</v>
      </c>
      <c r="B1459" s="2">
        <v>1.075</v>
      </c>
      <c r="C1459" s="2">
        <v>0.78500000000000003</v>
      </c>
      <c r="D1459" s="1">
        <f t="shared" si="93"/>
        <v>1.3694267515923566</v>
      </c>
      <c r="E1459" s="1">
        <f t="shared" si="94"/>
        <v>2.6511115005480868</v>
      </c>
      <c r="F1459" s="1">
        <f t="shared" si="96"/>
        <v>0.39363867970153527</v>
      </c>
      <c r="G1459" s="1">
        <f t="shared" si="95"/>
        <v>6.734885663568968</v>
      </c>
    </row>
    <row r="1460" spans="1:7" x14ac:dyDescent="0.25">
      <c r="A1460" s="2" t="s">
        <v>75</v>
      </c>
      <c r="B1460" s="2">
        <v>1.296</v>
      </c>
      <c r="C1460" s="2">
        <v>0.88</v>
      </c>
      <c r="D1460" s="1">
        <f t="shared" si="93"/>
        <v>1.4727272727272727</v>
      </c>
      <c r="E1460" s="1">
        <f t="shared" si="94"/>
        <v>3.5829235895660876</v>
      </c>
      <c r="F1460" s="1">
        <f t="shared" si="96"/>
        <v>0.60983423730227715</v>
      </c>
      <c r="G1460" s="1">
        <f t="shared" si="95"/>
        <v>5.8752417794970997</v>
      </c>
    </row>
    <row r="1461" spans="1:7" x14ac:dyDescent="0.25">
      <c r="A1461" s="2" t="s">
        <v>75</v>
      </c>
      <c r="B1461" s="2">
        <v>0.67700000000000005</v>
      </c>
      <c r="C1461" s="2">
        <v>0.625</v>
      </c>
      <c r="D1461" s="1">
        <f t="shared" si="93"/>
        <v>1.0832000000000002</v>
      </c>
      <c r="E1461" s="1">
        <f t="shared" si="94"/>
        <v>1.3292863915501814</v>
      </c>
      <c r="F1461" s="1">
        <f t="shared" si="96"/>
        <v>0.14378513251781411</v>
      </c>
      <c r="G1461" s="1">
        <f t="shared" si="95"/>
        <v>9.2449502133712667</v>
      </c>
    </row>
    <row r="1462" spans="1:7" x14ac:dyDescent="0.25">
      <c r="A1462" s="2" t="s">
        <v>75</v>
      </c>
      <c r="B1462" s="2">
        <v>0.99299999999999999</v>
      </c>
      <c r="C1462" s="2">
        <v>0.93600000000000005</v>
      </c>
      <c r="D1462" s="1">
        <f t="shared" si="93"/>
        <v>1.0608974358974359</v>
      </c>
      <c r="E1462" s="1">
        <f t="shared" si="94"/>
        <v>2.9199470086937263</v>
      </c>
      <c r="F1462" s="1">
        <f t="shared" si="96"/>
        <v>0.46858533295405841</v>
      </c>
      <c r="G1462" s="1">
        <f t="shared" si="95"/>
        <v>6.2314093151097563</v>
      </c>
    </row>
    <row r="1463" spans="1:7" x14ac:dyDescent="0.25">
      <c r="A1463" s="2" t="s">
        <v>75</v>
      </c>
      <c r="B1463" s="2">
        <v>0.97199999999999998</v>
      </c>
      <c r="C1463" s="2">
        <v>0.84099999999999997</v>
      </c>
      <c r="D1463" s="1">
        <f t="shared" si="93"/>
        <v>1.1557669441141498</v>
      </c>
      <c r="E1463" s="1">
        <f t="shared" si="94"/>
        <v>2.5681011978622834</v>
      </c>
      <c r="F1463" s="1">
        <f t="shared" si="96"/>
        <v>0.38421889556408811</v>
      </c>
      <c r="G1463" s="1">
        <f t="shared" si="95"/>
        <v>6.6839534117444819</v>
      </c>
    </row>
    <row r="1464" spans="1:7" x14ac:dyDescent="0.25">
      <c r="A1464" s="2" t="s">
        <v>75</v>
      </c>
      <c r="B1464" s="2">
        <v>1.0549999999999999</v>
      </c>
      <c r="C1464" s="2">
        <v>0.83499999999999996</v>
      </c>
      <c r="D1464" s="1">
        <f t="shared" si="93"/>
        <v>1.2634730538922156</v>
      </c>
      <c r="E1464" s="1">
        <f t="shared" si="94"/>
        <v>2.7675075083635883</v>
      </c>
      <c r="F1464" s="1">
        <f t="shared" si="96"/>
        <v>0.42530207210875037</v>
      </c>
      <c r="G1464" s="1">
        <f t="shared" si="95"/>
        <v>6.507157359101539</v>
      </c>
    </row>
    <row r="1465" spans="1:7" x14ac:dyDescent="0.25">
      <c r="A1465" s="2" t="s">
        <v>75</v>
      </c>
      <c r="B1465" s="2">
        <v>1.0029999999999999</v>
      </c>
      <c r="C1465" s="2">
        <v>0.73799999999999999</v>
      </c>
      <c r="D1465" s="1">
        <f t="shared" ref="D1465:D1528" si="97">B1465/C1465</f>
        <v>1.3590785907859078</v>
      </c>
      <c r="E1465" s="1">
        <f t="shared" ref="E1465:E1528" si="98">((4*PI()*(C1465/2)^2)+((PI()*C1465)*(B1465-C1465)))</f>
        <v>2.3254508644843153</v>
      </c>
      <c r="F1465" s="1">
        <f t="shared" si="96"/>
        <v>0.32381613476021787</v>
      </c>
      <c r="G1465" s="1">
        <f t="shared" si="95"/>
        <v>7.1813928178911928</v>
      </c>
    </row>
    <row r="1466" spans="1:7" x14ac:dyDescent="0.25">
      <c r="A1466" s="2" t="s">
        <v>75</v>
      </c>
      <c r="B1466" s="2">
        <v>1.0820000000000001</v>
      </c>
      <c r="C1466" s="2">
        <v>0.78100000000000003</v>
      </c>
      <c r="D1466" s="1">
        <f t="shared" si="97"/>
        <v>1.3854033290653009</v>
      </c>
      <c r="E1466" s="1">
        <f t="shared" si="98"/>
        <v>2.6547777391748264</v>
      </c>
      <c r="F1466" s="1">
        <f t="shared" si="96"/>
        <v>0.39362948138004505</v>
      </c>
      <c r="G1466" s="1">
        <f t="shared" si="95"/>
        <v>6.7443569771941618</v>
      </c>
    </row>
    <row r="1467" spans="1:7" x14ac:dyDescent="0.25">
      <c r="A1467" s="2" t="s">
        <v>75</v>
      </c>
      <c r="B1467" s="2">
        <v>0.95699999999999996</v>
      </c>
      <c r="C1467" s="2">
        <v>0.94</v>
      </c>
      <c r="D1467" s="1">
        <f t="shared" si="97"/>
        <v>1.0180851063829788</v>
      </c>
      <c r="E1467" s="1">
        <f t="shared" si="98"/>
        <v>2.8261139193163061</v>
      </c>
      <c r="F1467" s="1">
        <f t="shared" si="96"/>
        <v>0.44669038832356311</v>
      </c>
      <c r="G1467" s="1">
        <f t="shared" si="95"/>
        <v>6.3267847108212054</v>
      </c>
    </row>
    <row r="1468" spans="1:7" x14ac:dyDescent="0.25">
      <c r="A1468" s="2" t="s">
        <v>75</v>
      </c>
      <c r="B1468" s="2">
        <v>0.90600000000000003</v>
      </c>
      <c r="C1468" s="2">
        <v>0.88500000000000001</v>
      </c>
      <c r="D1468" s="1">
        <f t="shared" si="97"/>
        <v>1.0237288135593221</v>
      </c>
      <c r="E1468" s="1">
        <f t="shared" si="98"/>
        <v>2.5189604055748323</v>
      </c>
      <c r="F1468" s="1">
        <f t="shared" si="96"/>
        <v>0.37585266415797652</v>
      </c>
      <c r="G1468" s="1">
        <f t="shared" si="95"/>
        <v>6.70198895947183</v>
      </c>
    </row>
    <row r="1469" spans="1:7" x14ac:dyDescent="0.25">
      <c r="A1469" s="2" t="s">
        <v>75</v>
      </c>
      <c r="B1469" s="2">
        <v>0.871</v>
      </c>
      <c r="C1469" s="2">
        <v>0.85399999999999998</v>
      </c>
      <c r="D1469" s="1">
        <f t="shared" si="97"/>
        <v>1.0199063231850116</v>
      </c>
      <c r="E1469" s="1">
        <f t="shared" si="98"/>
        <v>2.3368234298903099</v>
      </c>
      <c r="F1469" s="1">
        <f t="shared" si="96"/>
        <v>0.33585375438702686</v>
      </c>
      <c r="G1469" s="1">
        <f t="shared" si="95"/>
        <v>6.9578600785788183</v>
      </c>
    </row>
    <row r="1470" spans="1:7" x14ac:dyDescent="0.25">
      <c r="A1470" s="2" t="s">
        <v>75</v>
      </c>
      <c r="B1470" s="2">
        <v>0.95599999999999996</v>
      </c>
      <c r="C1470" s="2">
        <v>0.872</v>
      </c>
      <c r="D1470" s="1">
        <f t="shared" si="97"/>
        <v>1.0963302752293578</v>
      </c>
      <c r="E1470" s="1">
        <f t="shared" si="98"/>
        <v>2.6189321669973662</v>
      </c>
      <c r="F1470" s="1">
        <f t="shared" si="96"/>
        <v>0.39733985912176772</v>
      </c>
      <c r="G1470" s="1">
        <f t="shared" si="95"/>
        <v>6.5911639793348176</v>
      </c>
    </row>
    <row r="1471" spans="1:7" x14ac:dyDescent="0.25">
      <c r="A1471" s="2" t="s">
        <v>75</v>
      </c>
      <c r="B1471" s="2">
        <v>0.99399999999999999</v>
      </c>
      <c r="C1471" s="2">
        <v>0.89</v>
      </c>
      <c r="D1471" s="1">
        <f t="shared" si="97"/>
        <v>1.1168539325842697</v>
      </c>
      <c r="E1471" s="1">
        <f t="shared" si="98"/>
        <v>2.7792413569247465</v>
      </c>
      <c r="F1471" s="1">
        <f t="shared" si="96"/>
        <v>0.43382074929837749</v>
      </c>
      <c r="G1471" s="1">
        <f t="shared" si="95"/>
        <v>6.4064279115732488</v>
      </c>
    </row>
    <row r="1472" spans="1:7" x14ac:dyDescent="0.25">
      <c r="A1472" s="2" t="s">
        <v>75</v>
      </c>
      <c r="B1472" s="2">
        <v>1.0880000000000001</v>
      </c>
      <c r="C1472" s="2">
        <v>0.88800000000000001</v>
      </c>
      <c r="D1472" s="1">
        <f t="shared" si="97"/>
        <v>1.2252252252252254</v>
      </c>
      <c r="E1472" s="1">
        <f t="shared" si="98"/>
        <v>3.0352308927098575</v>
      </c>
      <c r="F1472" s="1">
        <f t="shared" si="96"/>
        <v>0.49050223941159732</v>
      </c>
      <c r="G1472" s="1">
        <f t="shared" si="95"/>
        <v>6.188006188006189</v>
      </c>
    </row>
    <row r="1473" spans="1:7" x14ac:dyDescent="0.25">
      <c r="A1473" s="2" t="s">
        <v>75</v>
      </c>
      <c r="B1473" s="2">
        <v>0.85699999999999998</v>
      </c>
      <c r="C1473" s="2">
        <v>0.627</v>
      </c>
      <c r="D1473" s="1">
        <f t="shared" si="97"/>
        <v>1.3668261562998405</v>
      </c>
      <c r="E1473" s="1">
        <f t="shared" si="98"/>
        <v>1.6881002548872859</v>
      </c>
      <c r="F1473" s="1">
        <f t="shared" si="96"/>
        <v>0.20007829088672247</v>
      </c>
      <c r="G1473" s="1">
        <f t="shared" si="95"/>
        <v>8.4371984956780288</v>
      </c>
    </row>
    <row r="1474" spans="1:7" x14ac:dyDescent="0.25">
      <c r="A1474" s="2" t="s">
        <v>75</v>
      </c>
      <c r="B1474" s="2">
        <v>0.89700000000000002</v>
      </c>
      <c r="C1474" s="2">
        <v>0.75</v>
      </c>
      <c r="D1474" s="1">
        <f t="shared" si="97"/>
        <v>1.196</v>
      </c>
      <c r="E1474" s="1">
        <f t="shared" si="98"/>
        <v>2.1135064577025333</v>
      </c>
      <c r="F1474" s="1">
        <f t="shared" si="96"/>
        <v>0.28583584409145879</v>
      </c>
      <c r="G1474" s="1">
        <f t="shared" si="95"/>
        <v>7.3941267387944372</v>
      </c>
    </row>
    <row r="1475" spans="1:7" x14ac:dyDescent="0.25">
      <c r="A1475" s="2" t="s">
        <v>75</v>
      </c>
      <c r="B1475" s="2">
        <v>0.81799999999999995</v>
      </c>
      <c r="C1475" s="2">
        <v>0.68200000000000005</v>
      </c>
      <c r="D1475" s="1">
        <f t="shared" si="97"/>
        <v>1.1994134897360702</v>
      </c>
      <c r="E1475" s="1">
        <f t="shared" si="98"/>
        <v>1.7526191432140596</v>
      </c>
      <c r="F1475" s="1">
        <f t="shared" si="96"/>
        <v>0.21577498421462549</v>
      </c>
      <c r="G1475" s="1">
        <f t="shared" si="95"/>
        <v>8.1224389824113121</v>
      </c>
    </row>
    <row r="1476" spans="1:7" x14ac:dyDescent="0.25">
      <c r="A1476" s="2" t="s">
        <v>75</v>
      </c>
      <c r="B1476" s="2">
        <v>0.85499999999999998</v>
      </c>
      <c r="C1476" s="2">
        <v>0.81399999999999995</v>
      </c>
      <c r="D1476" s="1">
        <f t="shared" si="97"/>
        <v>1.0503685503685505</v>
      </c>
      <c r="E1476" s="1">
        <f t="shared" si="98"/>
        <v>2.1864542391188881</v>
      </c>
      <c r="F1476" s="1">
        <f t="shared" si="96"/>
        <v>0.30374111475394722</v>
      </c>
      <c r="G1476" s="1">
        <f t="shared" si="95"/>
        <v>7.1984138231996608</v>
      </c>
    </row>
    <row r="1477" spans="1:7" x14ac:dyDescent="0.25">
      <c r="A1477" s="2" t="s">
        <v>75</v>
      </c>
      <c r="B1477" s="2">
        <v>0.82299999999999995</v>
      </c>
      <c r="C1477" s="2">
        <v>0.78900000000000003</v>
      </c>
      <c r="D1477" s="1">
        <f t="shared" si="97"/>
        <v>1.0430925221799745</v>
      </c>
      <c r="E1477" s="1">
        <f t="shared" si="98"/>
        <v>2.0399837648305712</v>
      </c>
      <c r="F1477" s="1">
        <f t="shared" si="96"/>
        <v>0.27379903604275202</v>
      </c>
      <c r="G1477" s="1">
        <f t="shared" si="95"/>
        <v>7.4506608727141037</v>
      </c>
    </row>
    <row r="1478" spans="1:7" x14ac:dyDescent="0.25">
      <c r="A1478" s="2" t="s">
        <v>75</v>
      </c>
      <c r="B1478" s="2">
        <v>0.91300000000000003</v>
      </c>
      <c r="C1478" s="2">
        <v>0.78800000000000003</v>
      </c>
      <c r="D1478" s="1">
        <f t="shared" si="97"/>
        <v>1.1586294416243654</v>
      </c>
      <c r="E1478" s="1">
        <f t="shared" si="98"/>
        <v>2.2601999850692551</v>
      </c>
      <c r="F1478" s="1">
        <f t="shared" si="96"/>
        <v>0.31715994292128991</v>
      </c>
      <c r="G1478" s="1">
        <f t="shared" ref="G1478:G1541" si="99">E1478/F1478</f>
        <v>7.1263727829279269</v>
      </c>
    </row>
    <row r="1479" spans="1:7" x14ac:dyDescent="0.25">
      <c r="A1479" s="2" t="s">
        <v>75</v>
      </c>
      <c r="B1479" s="2">
        <v>0.84599999999999997</v>
      </c>
      <c r="C1479" s="2">
        <v>0.71199999999999997</v>
      </c>
      <c r="D1479" s="1">
        <f t="shared" si="97"/>
        <v>1.1882022471910112</v>
      </c>
      <c r="E1479" s="1">
        <f t="shared" si="98"/>
        <v>1.8923446180751189</v>
      </c>
      <c r="F1479" s="1">
        <f t="shared" ref="F1479:F1542" si="100">(((4/3)*PI()*(C1479/2)^3)+(PI()*((C1479/2)^2)*(B1479-C1479)))</f>
        <v>0.24234239027727333</v>
      </c>
      <c r="G1479" s="1">
        <f t="shared" si="99"/>
        <v>7.808558031923404</v>
      </c>
    </row>
    <row r="1480" spans="1:7" x14ac:dyDescent="0.25">
      <c r="A1480" s="2" t="s">
        <v>75</v>
      </c>
      <c r="B1480" s="2">
        <v>1.101</v>
      </c>
      <c r="C1480" s="2">
        <v>0.80200000000000005</v>
      </c>
      <c r="D1480" s="1">
        <f t="shared" si="97"/>
        <v>1.3728179551122193</v>
      </c>
      <c r="E1480" s="1">
        <f t="shared" si="98"/>
        <v>2.7740325963050942</v>
      </c>
      <c r="F1480" s="1">
        <f t="shared" si="100"/>
        <v>0.42114442398834029</v>
      </c>
      <c r="G1480" s="1">
        <f t="shared" si="99"/>
        <v>6.5868914279674646</v>
      </c>
    </row>
    <row r="1481" spans="1:7" x14ac:dyDescent="0.25">
      <c r="A1481" s="2" t="s">
        <v>75</v>
      </c>
      <c r="B1481" s="2">
        <v>0.88700000000000001</v>
      </c>
      <c r="C1481" s="2">
        <v>0.78700000000000003</v>
      </c>
      <c r="D1481" s="1">
        <f t="shared" si="97"/>
        <v>1.1270648030495551</v>
      </c>
      <c r="E1481" s="1">
        <f t="shared" si="98"/>
        <v>2.1930484420987737</v>
      </c>
      <c r="F1481" s="1">
        <f t="shared" si="100"/>
        <v>0.30386989649079954</v>
      </c>
      <c r="G1481" s="1">
        <f t="shared" si="99"/>
        <v>7.2170638402319458</v>
      </c>
    </row>
    <row r="1482" spans="1:7" x14ac:dyDescent="0.25">
      <c r="A1482" s="2" t="s">
        <v>75</v>
      </c>
      <c r="B1482" s="2">
        <v>0.68700000000000006</v>
      </c>
      <c r="C1482" s="2">
        <v>0.57899999999999996</v>
      </c>
      <c r="D1482" s="1">
        <f t="shared" si="97"/>
        <v>1.1865284974093266</v>
      </c>
      <c r="E1482" s="1">
        <f t="shared" si="98"/>
        <v>1.2496407345963729</v>
      </c>
      <c r="F1482" s="1">
        <f t="shared" si="100"/>
        <v>0.13006904685358883</v>
      </c>
      <c r="G1482" s="1">
        <f t="shared" si="99"/>
        <v>9.6075181976463693</v>
      </c>
    </row>
    <row r="1483" spans="1:7" x14ac:dyDescent="0.25">
      <c r="A1483" s="2" t="s">
        <v>75</v>
      </c>
      <c r="B1483" s="2">
        <v>0.8</v>
      </c>
      <c r="C1483" s="2">
        <v>0.63500000000000001</v>
      </c>
      <c r="D1483" s="1">
        <f t="shared" si="97"/>
        <v>1.2598425196850394</v>
      </c>
      <c r="E1483" s="1">
        <f t="shared" si="98"/>
        <v>1.5959290680236149</v>
      </c>
      <c r="F1483" s="1">
        <f t="shared" si="100"/>
        <v>0.18632056262647573</v>
      </c>
      <c r="G1483" s="1">
        <f t="shared" si="99"/>
        <v>8.565501550266557</v>
      </c>
    </row>
    <row r="1484" spans="1:7" x14ac:dyDescent="0.25">
      <c r="A1484" s="2" t="s">
        <v>75</v>
      </c>
      <c r="B1484" s="2">
        <v>0.92200000000000004</v>
      </c>
      <c r="C1484" s="2">
        <v>0.872</v>
      </c>
      <c r="D1484" s="1">
        <f t="shared" si="97"/>
        <v>1.0573394495412844</v>
      </c>
      <c r="E1484" s="1">
        <f t="shared" si="98"/>
        <v>2.5257902280037361</v>
      </c>
      <c r="F1484" s="1">
        <f t="shared" si="100"/>
        <v>0.37703491642115639</v>
      </c>
      <c r="G1484" s="1">
        <f t="shared" si="99"/>
        <v>6.699088381465371</v>
      </c>
    </row>
    <row r="1485" spans="1:7" x14ac:dyDescent="0.25">
      <c r="A1485" s="2" t="s">
        <v>75</v>
      </c>
      <c r="B1485" s="2">
        <v>0.86799999999999999</v>
      </c>
      <c r="C1485" s="2">
        <v>0.59399999999999997</v>
      </c>
      <c r="D1485" s="1">
        <f t="shared" si="97"/>
        <v>1.4612794612794613</v>
      </c>
      <c r="E1485" s="1">
        <f t="shared" si="98"/>
        <v>1.6197800394496684</v>
      </c>
      <c r="F1485" s="1">
        <f t="shared" si="100"/>
        <v>0.18566822007493639</v>
      </c>
      <c r="G1485" s="1">
        <f t="shared" si="99"/>
        <v>8.7240564852505145</v>
      </c>
    </row>
    <row r="1486" spans="1:7" x14ac:dyDescent="0.25">
      <c r="A1486" s="2" t="s">
        <v>75</v>
      </c>
      <c r="B1486" s="2">
        <v>0.94799999999999995</v>
      </c>
      <c r="C1486" s="2">
        <v>0.79200000000000004</v>
      </c>
      <c r="D1486" s="1">
        <f t="shared" si="97"/>
        <v>1.1969696969696968</v>
      </c>
      <c r="E1486" s="1">
        <f t="shared" si="98"/>
        <v>2.358758029797674</v>
      </c>
      <c r="F1486" s="1">
        <f t="shared" si="100"/>
        <v>0.33697396359869047</v>
      </c>
      <c r="G1486" s="1">
        <f t="shared" si="99"/>
        <v>6.9998227892964735</v>
      </c>
    </row>
    <row r="1487" spans="1:7" x14ac:dyDescent="0.25">
      <c r="A1487" s="2" t="s">
        <v>75</v>
      </c>
      <c r="B1487" s="2">
        <v>0.71699999999999997</v>
      </c>
      <c r="C1487" s="2">
        <v>0.71499999999999997</v>
      </c>
      <c r="D1487" s="1">
        <f t="shared" si="97"/>
        <v>1.0027972027972027</v>
      </c>
      <c r="E1487" s="1">
        <f t="shared" si="98"/>
        <v>1.610553181826075</v>
      </c>
      <c r="F1487" s="1">
        <f t="shared" si="100"/>
        <v>0.19219193095166251</v>
      </c>
      <c r="G1487" s="1">
        <f t="shared" si="99"/>
        <v>8.3799209147398557</v>
      </c>
    </row>
    <row r="1488" spans="1:7" x14ac:dyDescent="0.25">
      <c r="A1488" s="2" t="s">
        <v>75</v>
      </c>
      <c r="B1488" s="2">
        <v>1.0609999999999999</v>
      </c>
      <c r="C1488" s="2">
        <v>0.74399999999999999</v>
      </c>
      <c r="D1488" s="1">
        <f t="shared" si="97"/>
        <v>1.4260752688172043</v>
      </c>
      <c r="E1488" s="1">
        <f t="shared" si="98"/>
        <v>2.4799229752613252</v>
      </c>
      <c r="F1488" s="1">
        <f t="shared" si="100"/>
        <v>0.35344862627056273</v>
      </c>
      <c r="G1488" s="1">
        <f t="shared" si="99"/>
        <v>7.0163604861855076</v>
      </c>
    </row>
    <row r="1489" spans="1:7" x14ac:dyDescent="0.25">
      <c r="A1489" s="2" t="s">
        <v>75</v>
      </c>
      <c r="B1489" s="2">
        <v>1.2729999999999999</v>
      </c>
      <c r="C1489" s="2">
        <v>0.94699999999999995</v>
      </c>
      <c r="D1489" s="1">
        <f t="shared" si="97"/>
        <v>1.3442449841605069</v>
      </c>
      <c r="E1489" s="1">
        <f t="shared" si="98"/>
        <v>3.7872873332747563</v>
      </c>
      <c r="F1489" s="1">
        <f t="shared" si="100"/>
        <v>0.67429978348018782</v>
      </c>
      <c r="G1489" s="1">
        <f t="shared" si="99"/>
        <v>5.6166224964923686</v>
      </c>
    </row>
    <row r="1490" spans="1:7" x14ac:dyDescent="0.25">
      <c r="A1490" s="2" t="s">
        <v>75</v>
      </c>
      <c r="B1490" s="2">
        <v>0.89700000000000002</v>
      </c>
      <c r="C1490" s="2">
        <v>0.68200000000000005</v>
      </c>
      <c r="D1490" s="1">
        <f t="shared" si="97"/>
        <v>1.31524926686217</v>
      </c>
      <c r="E1490" s="1">
        <f t="shared" si="98"/>
        <v>1.9218818722041706</v>
      </c>
      <c r="F1490" s="1">
        <f t="shared" si="100"/>
        <v>0.24463427950743943</v>
      </c>
      <c r="G1490" s="1">
        <f t="shared" si="99"/>
        <v>7.8561429578626383</v>
      </c>
    </row>
    <row r="1491" spans="1:7" x14ac:dyDescent="0.25">
      <c r="A1491" s="2" t="s">
        <v>75</v>
      </c>
      <c r="B1491" s="2">
        <v>1.01</v>
      </c>
      <c r="C1491" s="2">
        <v>0.68500000000000005</v>
      </c>
      <c r="D1491" s="1">
        <f t="shared" si="97"/>
        <v>1.4744525547445255</v>
      </c>
      <c r="E1491" s="1">
        <f t="shared" si="98"/>
        <v>2.1735108773860983</v>
      </c>
      <c r="F1491" s="1">
        <f t="shared" si="100"/>
        <v>0.28806640760043112</v>
      </c>
      <c r="G1491" s="1">
        <f t="shared" si="99"/>
        <v>7.5451729880316858</v>
      </c>
    </row>
    <row r="1492" spans="1:7" x14ac:dyDescent="0.25">
      <c r="A1492" s="2" t="s">
        <v>75</v>
      </c>
      <c r="B1492" s="2">
        <v>0.84099999999999997</v>
      </c>
      <c r="C1492" s="2">
        <v>0.79100000000000004</v>
      </c>
      <c r="D1492" s="1">
        <f t="shared" si="97"/>
        <v>1.0632111251580276</v>
      </c>
      <c r="E1492" s="1">
        <f t="shared" si="98"/>
        <v>2.0898848225401916</v>
      </c>
      <c r="F1492" s="1">
        <f t="shared" si="100"/>
        <v>0.28370662757609322</v>
      </c>
      <c r="G1492" s="1">
        <f t="shared" si="99"/>
        <v>7.3663588348131261</v>
      </c>
    </row>
    <row r="1493" spans="1:7" x14ac:dyDescent="0.25">
      <c r="A1493" s="2" t="s">
        <v>75</v>
      </c>
      <c r="B1493" s="2">
        <v>1.0049999999999999</v>
      </c>
      <c r="C1493" s="2">
        <v>0.754</v>
      </c>
      <c r="D1493" s="1">
        <f t="shared" si="97"/>
        <v>1.3328912466843499</v>
      </c>
      <c r="E1493" s="1">
        <f t="shared" si="98"/>
        <v>2.3806046651107371</v>
      </c>
      <c r="F1493" s="1">
        <f t="shared" si="100"/>
        <v>0.33652077524484197</v>
      </c>
      <c r="G1493" s="1">
        <f t="shared" si="99"/>
        <v>7.0741684919116326</v>
      </c>
    </row>
    <row r="1494" spans="1:7" x14ac:dyDescent="0.25">
      <c r="A1494" s="2" t="s">
        <v>75</v>
      </c>
      <c r="B1494" s="2">
        <v>1.3360000000000001</v>
      </c>
      <c r="C1494" s="2">
        <v>0.94799999999999995</v>
      </c>
      <c r="D1494" s="1">
        <f t="shared" si="97"/>
        <v>1.409282700421941</v>
      </c>
      <c r="E1494" s="1">
        <f t="shared" si="98"/>
        <v>3.9789150603657735</v>
      </c>
      <c r="F1494" s="1">
        <f t="shared" si="100"/>
        <v>0.71995728045869911</v>
      </c>
      <c r="G1494" s="1">
        <f t="shared" si="99"/>
        <v>5.5265988251840827</v>
      </c>
    </row>
    <row r="1495" spans="1:7" x14ac:dyDescent="0.25">
      <c r="A1495" s="2" t="s">
        <v>75</v>
      </c>
      <c r="B1495" s="2">
        <v>0.86299999999999999</v>
      </c>
      <c r="C1495" s="2">
        <v>0.85799999999999998</v>
      </c>
      <c r="D1495" s="1">
        <f t="shared" si="97"/>
        <v>1.0058275058275059</v>
      </c>
      <c r="E1495" s="1">
        <f t="shared" si="98"/>
        <v>2.3262048467211764</v>
      </c>
      <c r="F1495" s="1">
        <f t="shared" si="100"/>
        <v>0.33361092950372706</v>
      </c>
      <c r="G1495" s="1">
        <f t="shared" si="99"/>
        <v>6.9728076660485678</v>
      </c>
    </row>
    <row r="1496" spans="1:7" x14ac:dyDescent="0.25">
      <c r="A1496" s="2" t="s">
        <v>75</v>
      </c>
      <c r="B1496" s="2">
        <v>0.96699999999999997</v>
      </c>
      <c r="C1496" s="2">
        <v>0.96</v>
      </c>
      <c r="D1496" s="1">
        <f t="shared" si="97"/>
        <v>1.0072916666666667</v>
      </c>
      <c r="E1496" s="1">
        <f t="shared" si="98"/>
        <v>2.9164032921804766</v>
      </c>
      <c r="F1496" s="1">
        <f t="shared" si="100"/>
        <v>0.4683134469594461</v>
      </c>
      <c r="G1496" s="1">
        <f t="shared" si="99"/>
        <v>6.2274600721277693</v>
      </c>
    </row>
    <row r="1497" spans="1:7" x14ac:dyDescent="0.25">
      <c r="A1497" s="2" t="s">
        <v>75</v>
      </c>
      <c r="B1497" s="2">
        <v>0.89900000000000002</v>
      </c>
      <c r="C1497" s="2">
        <v>0.55500000000000005</v>
      </c>
      <c r="D1497" s="1">
        <f t="shared" si="97"/>
        <v>1.6198198198198197</v>
      </c>
      <c r="E1497" s="1">
        <f t="shared" si="98"/>
        <v>1.5674819465453593</v>
      </c>
      <c r="F1497" s="1">
        <f t="shared" si="100"/>
        <v>0.17273250026627629</v>
      </c>
      <c r="G1497" s="1">
        <f t="shared" si="99"/>
        <v>9.0746208393267214</v>
      </c>
    </row>
    <row r="1498" spans="1:7" x14ac:dyDescent="0.25">
      <c r="A1498" s="2" t="s">
        <v>75</v>
      </c>
      <c r="B1498" s="2">
        <v>0.88800000000000001</v>
      </c>
      <c r="C1498" s="2">
        <v>0.80400000000000005</v>
      </c>
      <c r="D1498" s="1">
        <f t="shared" si="97"/>
        <v>1.1044776119402984</v>
      </c>
      <c r="E1498" s="1">
        <f t="shared" si="98"/>
        <v>2.2429463582157405</v>
      </c>
      <c r="F1498" s="1">
        <f t="shared" si="100"/>
        <v>0.31477024229824946</v>
      </c>
      <c r="G1498" s="1">
        <f t="shared" si="99"/>
        <v>7.1256620125180561</v>
      </c>
    </row>
    <row r="1499" spans="1:7" x14ac:dyDescent="0.25">
      <c r="A1499" s="2" t="s">
        <v>75</v>
      </c>
      <c r="B1499" s="2">
        <v>0.77800000000000002</v>
      </c>
      <c r="C1499" s="2">
        <v>0.65800000000000003</v>
      </c>
      <c r="D1499" s="1">
        <f t="shared" si="97"/>
        <v>1.1823708206686929</v>
      </c>
      <c r="E1499" s="1">
        <f t="shared" si="98"/>
        <v>1.6082566775963012</v>
      </c>
      <c r="F1499" s="1">
        <f t="shared" si="100"/>
        <v>0.18997411419308288</v>
      </c>
      <c r="G1499" s="1">
        <f t="shared" si="99"/>
        <v>8.4656622004918347</v>
      </c>
    </row>
    <row r="1500" spans="1:7" x14ac:dyDescent="0.25">
      <c r="A1500" s="2" t="s">
        <v>75</v>
      </c>
      <c r="B1500" s="2">
        <v>0.95899999999999996</v>
      </c>
      <c r="C1500" s="2">
        <v>0.94</v>
      </c>
      <c r="D1500" s="1">
        <f t="shared" si="97"/>
        <v>1.0202127659574469</v>
      </c>
      <c r="E1500" s="1">
        <f t="shared" si="98"/>
        <v>2.8320201135050547</v>
      </c>
      <c r="F1500" s="1">
        <f t="shared" si="100"/>
        <v>0.44807834395791912</v>
      </c>
      <c r="G1500" s="1">
        <f t="shared" si="99"/>
        <v>6.320368193850987</v>
      </c>
    </row>
    <row r="1501" spans="1:7" x14ac:dyDescent="0.25">
      <c r="A1501" s="2" t="s">
        <v>75</v>
      </c>
      <c r="B1501" s="2">
        <v>1.016</v>
      </c>
      <c r="C1501" s="2">
        <v>0.78600000000000003</v>
      </c>
      <c r="D1501" s="1">
        <f t="shared" si="97"/>
        <v>1.2926208651399491</v>
      </c>
      <c r="E1501" s="1">
        <f t="shared" si="98"/>
        <v>2.5088004949331224</v>
      </c>
      <c r="F1501" s="1">
        <f t="shared" si="100"/>
        <v>0.3658527461907346</v>
      </c>
      <c r="G1501" s="1">
        <f t="shared" si="99"/>
        <v>6.857405120105831</v>
      </c>
    </row>
    <row r="1502" spans="1:7" x14ac:dyDescent="0.25">
      <c r="A1502" s="2" t="s">
        <v>75</v>
      </c>
      <c r="B1502" s="2">
        <v>0.873</v>
      </c>
      <c r="C1502" s="2">
        <f>(0.918+0.679)/2</f>
        <v>0.79849999999999999</v>
      </c>
      <c r="D1502" s="1">
        <f t="shared" si="97"/>
        <v>1.0932999373825925</v>
      </c>
      <c r="E1502" s="1">
        <f t="shared" si="98"/>
        <v>2.1899743936872356</v>
      </c>
      <c r="F1502" s="1">
        <f t="shared" si="100"/>
        <v>0.30388492119039023</v>
      </c>
      <c r="G1502" s="1">
        <f t="shared" si="99"/>
        <v>7.2065911829668279</v>
      </c>
    </row>
    <row r="1503" spans="1:7" x14ac:dyDescent="0.25">
      <c r="A1503" s="2" t="s">
        <v>75</v>
      </c>
      <c r="B1503" s="2">
        <v>1.1279999999999999</v>
      </c>
      <c r="C1503" s="2">
        <v>0.96899999999999997</v>
      </c>
      <c r="D1503" s="1">
        <f t="shared" si="97"/>
        <v>1.1640866873065014</v>
      </c>
      <c r="E1503" s="1">
        <f t="shared" si="98"/>
        <v>3.4338613013385584</v>
      </c>
      <c r="F1503" s="1">
        <f t="shared" si="100"/>
        <v>0.59365388714597411</v>
      </c>
      <c r="G1503" s="1">
        <f t="shared" si="99"/>
        <v>5.7842816760571516</v>
      </c>
    </row>
    <row r="1504" spans="1:7" x14ac:dyDescent="0.25">
      <c r="A1504" s="2" t="s">
        <v>75</v>
      </c>
      <c r="B1504" s="2">
        <v>1.2250000000000001</v>
      </c>
      <c r="C1504" s="2">
        <v>0.94</v>
      </c>
      <c r="D1504" s="1">
        <f t="shared" si="97"/>
        <v>1.3031914893617023</v>
      </c>
      <c r="E1504" s="1">
        <f t="shared" si="98"/>
        <v>3.6175439406086469</v>
      </c>
      <c r="F1504" s="1">
        <f t="shared" si="100"/>
        <v>0.63267644332726325</v>
      </c>
      <c r="G1504" s="1">
        <f t="shared" si="99"/>
        <v>5.7178420008557316</v>
      </c>
    </row>
    <row r="1505" spans="1:7" x14ac:dyDescent="0.25">
      <c r="A1505" s="2" t="s">
        <v>75</v>
      </c>
      <c r="B1505" s="2">
        <v>1.1240000000000001</v>
      </c>
      <c r="C1505" s="2">
        <v>0.85199999999999998</v>
      </c>
      <c r="D1505" s="1">
        <f t="shared" si="97"/>
        <v>1.31924882629108</v>
      </c>
      <c r="E1505" s="1">
        <f t="shared" si="98"/>
        <v>3.0085399215249584</v>
      </c>
      <c r="F1505" s="1">
        <f t="shared" si="100"/>
        <v>0.47890388145840357</v>
      </c>
      <c r="G1505" s="1">
        <f t="shared" si="99"/>
        <v>6.2821372680527601</v>
      </c>
    </row>
    <row r="1506" spans="1:7" x14ac:dyDescent="0.25">
      <c r="A1506" s="2" t="s">
        <v>75</v>
      </c>
      <c r="B1506" s="2">
        <v>0.85599999999999998</v>
      </c>
      <c r="C1506" s="2">
        <v>0.85599999999999998</v>
      </c>
      <c r="D1506" s="1">
        <f t="shared" si="97"/>
        <v>1</v>
      </c>
      <c r="E1506" s="1">
        <f t="shared" si="98"/>
        <v>2.3019580346207706</v>
      </c>
      <c r="F1506" s="1">
        <f t="shared" si="100"/>
        <v>0.32841267960589654</v>
      </c>
      <c r="G1506" s="1">
        <f t="shared" si="99"/>
        <v>7.0093457943925248</v>
      </c>
    </row>
    <row r="1507" spans="1:7" x14ac:dyDescent="0.25">
      <c r="A1507" s="2" t="s">
        <v>75</v>
      </c>
      <c r="B1507" s="2">
        <v>0.80800000000000005</v>
      </c>
      <c r="C1507" s="2">
        <v>0.77200000000000002</v>
      </c>
      <c r="D1507" s="1">
        <f t="shared" si="97"/>
        <v>1.0466321243523315</v>
      </c>
      <c r="E1507" s="1">
        <f t="shared" si="98"/>
        <v>1.9596500990856272</v>
      </c>
      <c r="F1507" s="1">
        <f t="shared" si="100"/>
        <v>0.25775866295052186</v>
      </c>
      <c r="G1507" s="1">
        <f t="shared" si="99"/>
        <v>7.6026546563123363</v>
      </c>
    </row>
    <row r="1508" spans="1:7" x14ac:dyDescent="0.25">
      <c r="A1508" s="2" t="s">
        <v>75</v>
      </c>
      <c r="B1508" s="2">
        <v>0.96199999999999997</v>
      </c>
      <c r="C1508" s="2">
        <v>0.75800000000000001</v>
      </c>
      <c r="D1508" s="1">
        <f t="shared" si="97"/>
        <v>1.2691292875989446</v>
      </c>
      <c r="E1508" s="1">
        <f t="shared" si="98"/>
        <v>2.2908367966270626</v>
      </c>
      <c r="F1508" s="1">
        <f t="shared" si="100"/>
        <v>0.32009483134464406</v>
      </c>
      <c r="G1508" s="1">
        <f t="shared" si="99"/>
        <v>7.156744103001567</v>
      </c>
    </row>
    <row r="1509" spans="1:7" x14ac:dyDescent="0.25">
      <c r="A1509" s="2" t="s">
        <v>75</v>
      </c>
      <c r="B1509" s="2">
        <v>0.66400000000000003</v>
      </c>
      <c r="C1509" s="2">
        <v>0.61399999999999999</v>
      </c>
      <c r="D1509" s="1">
        <f t="shared" si="97"/>
        <v>1.0814332247557004</v>
      </c>
      <c r="E1509" s="1">
        <f t="shared" si="98"/>
        <v>1.2808147584979446</v>
      </c>
      <c r="F1509" s="1">
        <f t="shared" si="100"/>
        <v>0.13600490971975937</v>
      </c>
      <c r="G1509" s="1">
        <f t="shared" si="99"/>
        <v>9.4174156001947793</v>
      </c>
    </row>
    <row r="1510" spans="1:7" x14ac:dyDescent="0.25">
      <c r="A1510" s="2" t="s">
        <v>75</v>
      </c>
      <c r="B1510" s="2">
        <v>1.0429999999999999</v>
      </c>
      <c r="C1510" s="2">
        <v>0.92300000000000004</v>
      </c>
      <c r="D1510" s="1">
        <f t="shared" si="97"/>
        <v>1.1300108342361863</v>
      </c>
      <c r="E1510" s="1">
        <f t="shared" si="98"/>
        <v>3.024376690091704</v>
      </c>
      <c r="F1510" s="1">
        <f t="shared" si="100"/>
        <v>0.49201408637024147</v>
      </c>
      <c r="G1510" s="1">
        <f t="shared" si="99"/>
        <v>6.1469311019194182</v>
      </c>
    </row>
    <row r="1511" spans="1:7" x14ac:dyDescent="0.25">
      <c r="A1511" s="2" t="s">
        <v>75</v>
      </c>
      <c r="B1511" s="2">
        <v>0.89300000000000002</v>
      </c>
      <c r="C1511" s="2">
        <v>0.876</v>
      </c>
      <c r="D1511" s="1">
        <f t="shared" si="97"/>
        <v>1.019406392694064</v>
      </c>
      <c r="E1511" s="1">
        <f t="shared" si="98"/>
        <v>2.4575674019383804</v>
      </c>
      <c r="F1511" s="1">
        <f t="shared" si="100"/>
        <v>0.36222011632220341</v>
      </c>
      <c r="G1511" s="1">
        <f t="shared" si="99"/>
        <v>6.7847347267491784</v>
      </c>
    </row>
    <row r="1512" spans="1:7" x14ac:dyDescent="0.25">
      <c r="A1512" s="2" t="s">
        <v>75</v>
      </c>
      <c r="B1512" s="2">
        <v>0.86499999999999999</v>
      </c>
      <c r="C1512" s="2">
        <v>0.52700000000000002</v>
      </c>
      <c r="D1512" s="1">
        <f t="shared" si="97"/>
        <v>1.6413662239089184</v>
      </c>
      <c r="E1512" s="1">
        <f t="shared" si="98"/>
        <v>1.4321107191021751</v>
      </c>
      <c r="F1512" s="1">
        <f t="shared" si="100"/>
        <v>0.1503627955359767</v>
      </c>
      <c r="G1512" s="1">
        <f t="shared" si="99"/>
        <v>9.5243688041136458</v>
      </c>
    </row>
    <row r="1513" spans="1:7" x14ac:dyDescent="0.25">
      <c r="A1513" s="2" t="s">
        <v>75</v>
      </c>
      <c r="B1513" s="2">
        <v>0.71299999999999997</v>
      </c>
      <c r="C1513" s="2">
        <v>0.69099999999999995</v>
      </c>
      <c r="D1513" s="1">
        <f t="shared" si="97"/>
        <v>1.0318379160636759</v>
      </c>
      <c r="E1513" s="1">
        <f t="shared" si="98"/>
        <v>1.5478092933485799</v>
      </c>
      <c r="F1513" s="1">
        <f t="shared" si="100"/>
        <v>0.18100613008733071</v>
      </c>
      <c r="G1513" s="1">
        <f t="shared" si="99"/>
        <v>8.5511429508039445</v>
      </c>
    </row>
    <row r="1514" spans="1:7" x14ac:dyDescent="0.25">
      <c r="A1514" s="2" t="s">
        <v>75</v>
      </c>
      <c r="B1514" s="2">
        <v>1.4419999999999999</v>
      </c>
      <c r="C1514" s="2">
        <v>1.04</v>
      </c>
      <c r="D1514" s="1">
        <f t="shared" si="97"/>
        <v>1.3865384615384615</v>
      </c>
      <c r="E1514" s="1">
        <f t="shared" si="98"/>
        <v>4.7113836707355414</v>
      </c>
      <c r="F1514" s="1">
        <f t="shared" si="100"/>
        <v>0.93047104783393819</v>
      </c>
      <c r="G1514" s="1">
        <f t="shared" si="99"/>
        <v>5.0634392995926785</v>
      </c>
    </row>
    <row r="1515" spans="1:7" x14ac:dyDescent="0.25">
      <c r="A1515" s="2" t="s">
        <v>75</v>
      </c>
      <c r="B1515" s="2">
        <v>1.032</v>
      </c>
      <c r="C1515" s="2">
        <v>0.85899999999999999</v>
      </c>
      <c r="D1515" s="1">
        <f t="shared" si="97"/>
        <v>1.2013969732246799</v>
      </c>
      <c r="E1515" s="1">
        <f t="shared" si="98"/>
        <v>2.7849841882955086</v>
      </c>
      <c r="F1515" s="1">
        <f t="shared" si="100"/>
        <v>0.4321364883315123</v>
      </c>
      <c r="G1515" s="1">
        <f t="shared" si="99"/>
        <v>6.4446864902530878</v>
      </c>
    </row>
    <row r="1516" spans="1:7" x14ac:dyDescent="0.25">
      <c r="A1516" s="2" t="s">
        <v>75</v>
      </c>
      <c r="B1516" s="2">
        <v>1.181</v>
      </c>
      <c r="C1516" s="2">
        <v>0.81</v>
      </c>
      <c r="D1516" s="1">
        <f t="shared" si="97"/>
        <v>1.4580246913580246</v>
      </c>
      <c r="E1516" s="1">
        <f t="shared" si="98"/>
        <v>3.0052789483505324</v>
      </c>
      <c r="F1516" s="1">
        <f t="shared" si="100"/>
        <v>0.46943805858961501</v>
      </c>
      <c r="G1516" s="1">
        <f t="shared" si="99"/>
        <v>6.4018647260506025</v>
      </c>
    </row>
    <row r="1517" spans="1:7" x14ac:dyDescent="0.25">
      <c r="A1517" s="2" t="s">
        <v>75</v>
      </c>
      <c r="B1517" s="2">
        <v>0.83899999999999997</v>
      </c>
      <c r="C1517" s="2">
        <v>0.73899999999999999</v>
      </c>
      <c r="D1517" s="1">
        <f t="shared" si="97"/>
        <v>1.13531799729364</v>
      </c>
      <c r="E1517" s="1">
        <f t="shared" si="98"/>
        <v>1.9478534186713969</v>
      </c>
      <c r="F1517" s="1">
        <f t="shared" si="100"/>
        <v>0.25420802707945295</v>
      </c>
      <c r="G1517" s="1">
        <f t="shared" si="99"/>
        <v>7.6624386768974597</v>
      </c>
    </row>
    <row r="1518" spans="1:7" x14ac:dyDescent="0.25">
      <c r="A1518" s="2" t="s">
        <v>75</v>
      </c>
      <c r="B1518" s="2">
        <v>1.2150000000000001</v>
      </c>
      <c r="C1518" s="2">
        <v>0.95099999999999996</v>
      </c>
      <c r="D1518" s="1">
        <f t="shared" si="97"/>
        <v>1.277602523659306</v>
      </c>
      <c r="E1518" s="1">
        <f t="shared" si="98"/>
        <v>3.6300003554801301</v>
      </c>
      <c r="F1518" s="1">
        <f t="shared" si="100"/>
        <v>0.63786276616858428</v>
      </c>
      <c r="G1518" s="1">
        <f t="shared" si="99"/>
        <v>5.6908798381260857</v>
      </c>
    </row>
    <row r="1519" spans="1:7" x14ac:dyDescent="0.25">
      <c r="A1519" s="2" t="s">
        <v>75</v>
      </c>
      <c r="B1519" s="2">
        <v>0.86899999999999999</v>
      </c>
      <c r="C1519" s="2">
        <v>0.68700000000000006</v>
      </c>
      <c r="D1519" s="1">
        <f t="shared" si="97"/>
        <v>1.2649199417758368</v>
      </c>
      <c r="E1519" s="1">
        <f t="shared" si="98"/>
        <v>1.8755402389710674</v>
      </c>
      <c r="F1519" s="1">
        <f t="shared" si="100"/>
        <v>0.23723749489953938</v>
      </c>
      <c r="G1519" s="1">
        <f t="shared" si="99"/>
        <v>7.9057496360989816</v>
      </c>
    </row>
    <row r="1520" spans="1:7" x14ac:dyDescent="0.25">
      <c r="A1520" s="2" t="s">
        <v>75</v>
      </c>
      <c r="B1520" s="2">
        <v>0.747</v>
      </c>
      <c r="C1520" s="2">
        <v>0.746</v>
      </c>
      <c r="D1520" s="1">
        <f t="shared" si="97"/>
        <v>1.0013404825737267</v>
      </c>
      <c r="E1520" s="1">
        <f t="shared" si="98"/>
        <v>1.7506902053247553</v>
      </c>
      <c r="F1520" s="1">
        <f t="shared" si="100"/>
        <v>0.21781484441014498</v>
      </c>
      <c r="G1520" s="1">
        <f t="shared" si="99"/>
        <v>8.0375155791871027</v>
      </c>
    </row>
    <row r="1521" spans="1:7" x14ac:dyDescent="0.25">
      <c r="A1521" s="2" t="s">
        <v>75</v>
      </c>
      <c r="B1521" s="2">
        <v>0.85199999999999998</v>
      </c>
      <c r="C1521" s="2">
        <v>0.76600000000000001</v>
      </c>
      <c r="D1521" s="1">
        <f t="shared" si="97"/>
        <v>1.1122715404699739</v>
      </c>
      <c r="E1521" s="1">
        <f t="shared" si="98"/>
        <v>2.0503038966976139</v>
      </c>
      <c r="F1521" s="1">
        <f t="shared" si="100"/>
        <v>0.27496612724158509</v>
      </c>
      <c r="G1521" s="1">
        <f t="shared" si="99"/>
        <v>7.4565689863908871</v>
      </c>
    </row>
    <row r="1522" spans="1:7" x14ac:dyDescent="0.25">
      <c r="A1522" s="2" t="s">
        <v>75</v>
      </c>
      <c r="B1522" s="2">
        <v>0.89100000000000001</v>
      </c>
      <c r="C1522" s="2">
        <v>0.82199999999999995</v>
      </c>
      <c r="D1522" s="1">
        <f t="shared" si="97"/>
        <v>1.0839416058394162</v>
      </c>
      <c r="E1522" s="1">
        <f t="shared" si="98"/>
        <v>2.3009087426744714</v>
      </c>
      <c r="F1522" s="1">
        <f t="shared" si="100"/>
        <v>0.3274301601170545</v>
      </c>
      <c r="G1522" s="1">
        <f t="shared" si="99"/>
        <v>7.0271741059281441</v>
      </c>
    </row>
    <row r="1523" spans="1:7" x14ac:dyDescent="0.25">
      <c r="A1523" s="2" t="s">
        <v>75</v>
      </c>
      <c r="B1523" s="2">
        <v>0.97</v>
      </c>
      <c r="C1523" s="2">
        <v>0.874</v>
      </c>
      <c r="D1523" s="1">
        <f t="shared" si="97"/>
        <v>1.1098398169336383</v>
      </c>
      <c r="E1523" s="1">
        <f t="shared" si="98"/>
        <v>2.6633794198603549</v>
      </c>
      <c r="F1523" s="1">
        <f t="shared" si="100"/>
        <v>0.40716389999848673</v>
      </c>
      <c r="G1523" s="1">
        <f t="shared" si="99"/>
        <v>6.5412955811412887</v>
      </c>
    </row>
    <row r="1524" spans="1:7" x14ac:dyDescent="0.25">
      <c r="A1524" s="2" t="s">
        <v>75</v>
      </c>
      <c r="B1524" s="2">
        <v>0.74299999999999999</v>
      </c>
      <c r="C1524" s="2">
        <v>0.57399999999999995</v>
      </c>
      <c r="D1524" s="1">
        <f t="shared" si="97"/>
        <v>1.2944250871080141</v>
      </c>
      <c r="E1524" s="1">
        <f t="shared" si="98"/>
        <v>1.3398327180882821</v>
      </c>
      <c r="F1524" s="1">
        <f t="shared" si="100"/>
        <v>0.14275469798141827</v>
      </c>
      <c r="G1524" s="1">
        <f t="shared" si="99"/>
        <v>9.3855595439856003</v>
      </c>
    </row>
    <row r="1525" spans="1:7" x14ac:dyDescent="0.25">
      <c r="A1525" s="2" t="s">
        <v>75</v>
      </c>
      <c r="B1525" s="2">
        <v>0.95899999999999996</v>
      </c>
      <c r="C1525" s="2">
        <v>0.85099999999999998</v>
      </c>
      <c r="D1525" s="1">
        <f t="shared" si="97"/>
        <v>1.126909518213866</v>
      </c>
      <c r="E1525" s="1">
        <f t="shared" si="98"/>
        <v>2.5638820389285124</v>
      </c>
      <c r="F1525" s="1">
        <f t="shared" si="100"/>
        <v>0.38412023672659534</v>
      </c>
      <c r="G1525" s="1">
        <f t="shared" si="99"/>
        <v>6.6746861888284288</v>
      </c>
    </row>
    <row r="1526" spans="1:7" x14ac:dyDescent="0.25">
      <c r="A1526" s="2" t="s">
        <v>75</v>
      </c>
      <c r="B1526" s="2">
        <v>1.0609999999999999</v>
      </c>
      <c r="C1526" s="2">
        <v>0.876</v>
      </c>
      <c r="D1526" s="1">
        <f t="shared" si="97"/>
        <v>1.2111872146118721</v>
      </c>
      <c r="E1526" s="1">
        <f t="shared" si="98"/>
        <v>2.9199093095818824</v>
      </c>
      <c r="F1526" s="1">
        <f t="shared" si="100"/>
        <v>0.46347299409613041</v>
      </c>
      <c r="G1526" s="1">
        <f t="shared" si="99"/>
        <v>6.3000635350422485</v>
      </c>
    </row>
    <row r="1527" spans="1:7" x14ac:dyDescent="0.25">
      <c r="A1527" s="2" t="s">
        <v>75</v>
      </c>
      <c r="B1527" s="2">
        <v>1.125</v>
      </c>
      <c r="C1527" s="2">
        <v>0.80200000000000005</v>
      </c>
      <c r="D1527" s="1">
        <f t="shared" si="97"/>
        <v>1.4027431421446384</v>
      </c>
      <c r="E1527" s="1">
        <f t="shared" si="98"/>
        <v>2.8345019717013908</v>
      </c>
      <c r="F1527" s="1">
        <f t="shared" si="100"/>
        <v>0.43326853375529772</v>
      </c>
      <c r="G1527" s="1">
        <f t="shared" si="99"/>
        <v>6.5421366909194161</v>
      </c>
    </row>
    <row r="1528" spans="1:7" x14ac:dyDescent="0.25">
      <c r="A1528" s="2" t="s">
        <v>75</v>
      </c>
      <c r="B1528" s="2">
        <v>0.98199999999999998</v>
      </c>
      <c r="C1528" s="2">
        <v>0.81599999999999995</v>
      </c>
      <c r="D1528" s="1">
        <f t="shared" si="97"/>
        <v>1.2034313725490198</v>
      </c>
      <c r="E1528" s="1">
        <f t="shared" si="98"/>
        <v>2.5173958924333442</v>
      </c>
      <c r="F1528" s="1">
        <f t="shared" si="100"/>
        <v>0.37130307643589155</v>
      </c>
      <c r="G1528" s="1">
        <f t="shared" si="99"/>
        <v>6.7798950566141958</v>
      </c>
    </row>
    <row r="1529" spans="1:7" x14ac:dyDescent="0.25">
      <c r="A1529" s="2" t="s">
        <v>75</v>
      </c>
      <c r="B1529" s="2">
        <v>1.4079999999999999</v>
      </c>
      <c r="C1529" s="2">
        <v>0.92600000000000005</v>
      </c>
      <c r="D1529" s="1">
        <f t="shared" ref="D1529:D1592" si="101">B1529/C1529</f>
        <v>1.5205183585313173</v>
      </c>
      <c r="E1529" s="1">
        <f t="shared" ref="E1529:E1592" si="102">((4*PI()*(C1529/2)^2)+((PI()*C1529)*(B1529-C1529)))</f>
        <v>4.0960336344916008</v>
      </c>
      <c r="F1529" s="1">
        <f t="shared" si="100"/>
        <v>0.74035710972942448</v>
      </c>
      <c r="G1529" s="1">
        <f t="shared" si="99"/>
        <v>5.5325107041770192</v>
      </c>
    </row>
    <row r="1530" spans="1:7" x14ac:dyDescent="0.25">
      <c r="A1530" s="2" t="s">
        <v>75</v>
      </c>
      <c r="B1530" s="2">
        <v>0.97199999999999998</v>
      </c>
      <c r="C1530" s="2">
        <v>0.90500000000000003</v>
      </c>
      <c r="D1530" s="1">
        <f t="shared" si="101"/>
        <v>1.0740331491712707</v>
      </c>
      <c r="E1530" s="1">
        <f t="shared" si="102"/>
        <v>2.7635333936567972</v>
      </c>
      <c r="F1530" s="1">
        <f t="shared" si="100"/>
        <v>0.43119910986391086</v>
      </c>
      <c r="G1530" s="1">
        <f t="shared" si="99"/>
        <v>6.4089496718325458</v>
      </c>
    </row>
    <row r="1531" spans="1:7" x14ac:dyDescent="0.25">
      <c r="A1531" s="2" t="s">
        <v>75</v>
      </c>
      <c r="B1531" s="2">
        <v>0.99199999999999999</v>
      </c>
      <c r="C1531" s="2">
        <v>0.85699999999999998</v>
      </c>
      <c r="D1531" s="1">
        <f t="shared" si="101"/>
        <v>1.1575262543757292</v>
      </c>
      <c r="E1531" s="1">
        <f t="shared" si="102"/>
        <v>2.670806144893441</v>
      </c>
      <c r="F1531" s="1">
        <f t="shared" si="100"/>
        <v>0.40743771466918899</v>
      </c>
      <c r="G1531" s="1">
        <f t="shared" si="99"/>
        <v>6.5551274433736442</v>
      </c>
    </row>
    <row r="1532" spans="1:7" x14ac:dyDescent="0.25">
      <c r="A1532" s="2" t="s">
        <v>75</v>
      </c>
      <c r="B1532" s="2">
        <v>1.0109999999999999</v>
      </c>
      <c r="C1532" s="2">
        <v>0.873</v>
      </c>
      <c r="D1532" s="1">
        <f t="shared" si="101"/>
        <v>1.1580756013745703</v>
      </c>
      <c r="E1532" s="1">
        <f t="shared" si="102"/>
        <v>2.7727791008363121</v>
      </c>
      <c r="F1532" s="1">
        <f t="shared" si="100"/>
        <v>0.4309737961477923</v>
      </c>
      <c r="G1532" s="1">
        <f t="shared" si="99"/>
        <v>6.4337533409698366</v>
      </c>
    </row>
    <row r="1533" spans="1:7" x14ac:dyDescent="0.25">
      <c r="A1533" s="2" t="s">
        <v>75</v>
      </c>
      <c r="B1533" s="2">
        <v>0.98099999999999998</v>
      </c>
      <c r="C1533" s="2">
        <v>0.93</v>
      </c>
      <c r="D1533" s="1">
        <f t="shared" si="101"/>
        <v>1.0548387096774192</v>
      </c>
      <c r="E1533" s="1">
        <f t="shared" si="102"/>
        <v>2.8661692256495765</v>
      </c>
      <c r="F1533" s="1">
        <f t="shared" si="100"/>
        <v>0.45580417479156599</v>
      </c>
      <c r="G1533" s="1">
        <f t="shared" si="99"/>
        <v>6.2881592231142749</v>
      </c>
    </row>
    <row r="1534" spans="1:7" x14ac:dyDescent="0.25">
      <c r="A1534" s="2" t="s">
        <v>75</v>
      </c>
      <c r="B1534" s="2">
        <v>0.95</v>
      </c>
      <c r="C1534" s="2">
        <v>0.63500000000000001</v>
      </c>
      <c r="D1534" s="1">
        <f t="shared" si="101"/>
        <v>1.4960629921259843</v>
      </c>
      <c r="E1534" s="1">
        <f t="shared" si="102"/>
        <v>1.8951657682780425</v>
      </c>
      <c r="F1534" s="1">
        <f t="shared" si="100"/>
        <v>0.23382438879186612</v>
      </c>
      <c r="G1534" s="1">
        <f t="shared" si="99"/>
        <v>8.1050816729172954</v>
      </c>
    </row>
    <row r="1535" spans="1:7" x14ac:dyDescent="0.25">
      <c r="A1535" s="2" t="s">
        <v>76</v>
      </c>
      <c r="B1535" s="2">
        <v>1.4079999999999999</v>
      </c>
      <c r="C1535" s="2">
        <f>(0.605+1.088)/2</f>
        <v>0.84650000000000003</v>
      </c>
      <c r="D1535" s="1">
        <f t="shared" si="101"/>
        <v>1.6633195510927345</v>
      </c>
      <c r="E1535" s="1">
        <f t="shared" si="102"/>
        <v>3.7443763192193744</v>
      </c>
      <c r="F1535" s="1">
        <f t="shared" si="100"/>
        <v>0.63360399839461101</v>
      </c>
      <c r="G1535" s="1">
        <f t="shared" si="99"/>
        <v>5.909647553845395</v>
      </c>
    </row>
    <row r="1536" spans="1:7" x14ac:dyDescent="0.25">
      <c r="A1536" s="2" t="s">
        <v>76</v>
      </c>
      <c r="B1536" s="2">
        <v>2.2189999999999999</v>
      </c>
      <c r="C1536" s="2">
        <v>1.0309999999999999</v>
      </c>
      <c r="D1536" s="1">
        <f t="shared" si="101"/>
        <v>2.1522793404461686</v>
      </c>
      <c r="E1536" s="1">
        <f t="shared" si="102"/>
        <v>7.187301115363538</v>
      </c>
      <c r="F1536" s="1">
        <f t="shared" si="100"/>
        <v>1.5656175647198944</v>
      </c>
      <c r="G1536" s="1">
        <f t="shared" si="99"/>
        <v>4.5907131328393227</v>
      </c>
    </row>
    <row r="1537" spans="1:7" x14ac:dyDescent="0.25">
      <c r="A1537" s="2" t="s">
        <v>76</v>
      </c>
      <c r="B1537" s="2">
        <v>1.4119999999999999</v>
      </c>
      <c r="C1537" s="2">
        <f>(0.88+1.127)/2</f>
        <v>1.0035000000000001</v>
      </c>
      <c r="D1537" s="1">
        <f t="shared" si="101"/>
        <v>1.407075236671649</v>
      </c>
      <c r="E1537" s="1">
        <f t="shared" si="102"/>
        <v>4.4514545777628287</v>
      </c>
      <c r="F1537" s="1">
        <f t="shared" si="100"/>
        <v>0.85220075347305868</v>
      </c>
      <c r="G1537" s="1">
        <f t="shared" si="99"/>
        <v>5.2234811570177238</v>
      </c>
    </row>
    <row r="1538" spans="1:7" x14ac:dyDescent="0.25">
      <c r="A1538" s="2" t="s">
        <v>76</v>
      </c>
      <c r="B1538" s="2">
        <v>1.579</v>
      </c>
      <c r="C1538" s="2">
        <v>1.0229999999999999</v>
      </c>
      <c r="D1538" s="1">
        <f t="shared" si="101"/>
        <v>1.5434995112414469</v>
      </c>
      <c r="E1538" s="1">
        <f t="shared" si="102"/>
        <v>5.0746680204187031</v>
      </c>
      <c r="F1538" s="1">
        <f t="shared" si="100"/>
        <v>1.017564139723204</v>
      </c>
      <c r="G1538" s="1">
        <f t="shared" si="99"/>
        <v>4.9870743497300376</v>
      </c>
    </row>
    <row r="1539" spans="1:7" x14ac:dyDescent="0.25">
      <c r="A1539" s="2" t="s">
        <v>76</v>
      </c>
      <c r="B1539" s="2">
        <v>1.139</v>
      </c>
      <c r="C1539" s="2">
        <f>(0.631+0.894)/2</f>
        <v>0.76249999999999996</v>
      </c>
      <c r="D1539" s="1">
        <f t="shared" si="101"/>
        <v>1.4937704918032788</v>
      </c>
      <c r="E1539" s="1">
        <f t="shared" si="102"/>
        <v>2.7284339497345651</v>
      </c>
      <c r="F1539" s="1">
        <f t="shared" si="100"/>
        <v>0.4040462239297945</v>
      </c>
      <c r="G1539" s="1">
        <f t="shared" si="99"/>
        <v>6.7527767570688821</v>
      </c>
    </row>
    <row r="1540" spans="1:7" x14ac:dyDescent="0.25">
      <c r="A1540" s="2" t="s">
        <v>76</v>
      </c>
      <c r="B1540" s="2">
        <v>1.427</v>
      </c>
      <c r="C1540" s="2">
        <v>0.96799999999999997</v>
      </c>
      <c r="D1540" s="1">
        <f t="shared" si="101"/>
        <v>1.4741735537190084</v>
      </c>
      <c r="E1540" s="1">
        <f t="shared" si="102"/>
        <v>4.3395950297391108</v>
      </c>
      <c r="F1540" s="1">
        <f t="shared" si="100"/>
        <v>0.81271968154945406</v>
      </c>
      <c r="G1540" s="1">
        <f t="shared" si="99"/>
        <v>5.3395963310075762</v>
      </c>
    </row>
    <row r="1541" spans="1:7" x14ac:dyDescent="0.25">
      <c r="A1541" s="2" t="s">
        <v>76</v>
      </c>
      <c r="B1541" s="2">
        <v>1.1240000000000001</v>
      </c>
      <c r="C1541" s="2">
        <v>0.96899999999999997</v>
      </c>
      <c r="D1541" s="1">
        <f t="shared" si="101"/>
        <v>1.1599587203302375</v>
      </c>
      <c r="E1541" s="1">
        <f t="shared" si="102"/>
        <v>3.4216844882132449</v>
      </c>
      <c r="F1541" s="1">
        <f t="shared" si="100"/>
        <v>0.59070405416636695</v>
      </c>
      <c r="G1541" s="1">
        <f t="shared" si="99"/>
        <v>5.792552910513046</v>
      </c>
    </row>
    <row r="1542" spans="1:7" x14ac:dyDescent="0.25">
      <c r="A1542" s="2" t="s">
        <v>76</v>
      </c>
      <c r="B1542" s="2">
        <v>2.0529999999999999</v>
      </c>
      <c r="C1542" s="2">
        <f>(0.539+1.044)/2</f>
        <v>0.79150000000000009</v>
      </c>
      <c r="D1542" s="1">
        <f t="shared" si="101"/>
        <v>2.5938092229943144</v>
      </c>
      <c r="E1542" s="1">
        <f t="shared" si="102"/>
        <v>5.1049294116544086</v>
      </c>
      <c r="F1542" s="1">
        <f t="shared" si="100"/>
        <v>0.88032395155053833</v>
      </c>
      <c r="G1542" s="1">
        <f t="shared" ref="G1542:G1605" si="103">E1542/F1542</f>
        <v>5.7989214114451375</v>
      </c>
    </row>
    <row r="1543" spans="1:7" x14ac:dyDescent="0.25">
      <c r="A1543" s="2" t="s">
        <v>76</v>
      </c>
      <c r="B1543" s="2">
        <v>2.5150000000000001</v>
      </c>
      <c r="C1543" s="2">
        <v>1.081</v>
      </c>
      <c r="D1543" s="1">
        <f t="shared" si="101"/>
        <v>2.326549491211841</v>
      </c>
      <c r="E1543" s="1">
        <f t="shared" si="102"/>
        <v>8.5410950712043743</v>
      </c>
      <c r="F1543" s="1">
        <f t="shared" ref="F1543:F1606" si="104">(((4/3)*PI()*(C1543/2)^3)+(PI()*((C1543/2)^2)*(B1543-C1543)))</f>
        <v>1.9775221756801376</v>
      </c>
      <c r="G1543" s="1">
        <f t="shared" si="103"/>
        <v>4.3190894020021799</v>
      </c>
    </row>
    <row r="1544" spans="1:7" x14ac:dyDescent="0.25">
      <c r="A1544" s="2" t="s">
        <v>76</v>
      </c>
      <c r="B1544" s="2">
        <v>2.0049999999999999</v>
      </c>
      <c r="C1544" s="2">
        <v>1.0649999999999999</v>
      </c>
      <c r="D1544" s="1">
        <f t="shared" si="101"/>
        <v>1.8826291079812207</v>
      </c>
      <c r="E1544" s="1">
        <f t="shared" si="102"/>
        <v>6.7083213330266238</v>
      </c>
      <c r="F1544" s="1">
        <f t="shared" si="104"/>
        <v>1.4698500826011265</v>
      </c>
      <c r="G1544" s="1">
        <f t="shared" si="103"/>
        <v>4.563949352681747</v>
      </c>
    </row>
    <row r="1545" spans="1:7" x14ac:dyDescent="0.25">
      <c r="A1545" s="2" t="s">
        <v>76</v>
      </c>
      <c r="B1545" s="2">
        <v>1.659</v>
      </c>
      <c r="C1545" s="2">
        <v>0.995</v>
      </c>
      <c r="D1545" s="1">
        <f t="shared" si="101"/>
        <v>1.6673366834170855</v>
      </c>
      <c r="E1545" s="1">
        <f t="shared" si="102"/>
        <v>5.1858427012439403</v>
      </c>
      <c r="F1545" s="1">
        <f t="shared" si="104"/>
        <v>1.0320863727231062</v>
      </c>
      <c r="G1545" s="1">
        <f t="shared" si="103"/>
        <v>5.0246208440494797</v>
      </c>
    </row>
    <row r="1546" spans="1:7" x14ac:dyDescent="0.25">
      <c r="A1546" s="2" t="s">
        <v>76</v>
      </c>
      <c r="B1546" s="2">
        <v>1.3029999999999999</v>
      </c>
      <c r="C1546" s="2">
        <f>(0.588+1.087)/2</f>
        <v>0.83749999999999991</v>
      </c>
      <c r="D1546" s="1">
        <f t="shared" si="101"/>
        <v>1.5558208955223882</v>
      </c>
      <c r="E1546" s="1">
        <f t="shared" si="102"/>
        <v>3.4283022531380309</v>
      </c>
      <c r="F1546" s="1">
        <f t="shared" si="104"/>
        <v>0.5640125630151589</v>
      </c>
      <c r="G1546" s="1">
        <f t="shared" si="103"/>
        <v>6.0784146984433196</v>
      </c>
    </row>
    <row r="1547" spans="1:7" x14ac:dyDescent="0.25">
      <c r="A1547" s="2" t="s">
        <v>76</v>
      </c>
      <c r="B1547" s="2">
        <v>2.2949999999999999</v>
      </c>
      <c r="C1547" s="2">
        <v>1.004</v>
      </c>
      <c r="D1547" s="1">
        <f t="shared" si="101"/>
        <v>2.2858565737051793</v>
      </c>
      <c r="E1547" s="1">
        <f t="shared" si="102"/>
        <v>7.2387949605485291</v>
      </c>
      <c r="F1547" s="1">
        <f t="shared" si="104"/>
        <v>1.5519839715191666</v>
      </c>
      <c r="G1547" s="1">
        <f t="shared" si="103"/>
        <v>4.6642201810001955</v>
      </c>
    </row>
    <row r="1548" spans="1:7" x14ac:dyDescent="0.25">
      <c r="A1548" s="2" t="s">
        <v>76</v>
      </c>
      <c r="B1548" s="2">
        <v>1.7470000000000001</v>
      </c>
      <c r="C1548" s="2">
        <f>(0.716+1.049)/2</f>
        <v>0.88249999999999995</v>
      </c>
      <c r="D1548" s="1">
        <f t="shared" si="101"/>
        <v>1.9796033994334279</v>
      </c>
      <c r="E1548" s="1">
        <f t="shared" si="102"/>
        <v>4.8434797878373583</v>
      </c>
      <c r="F1548" s="1">
        <f t="shared" si="104"/>
        <v>0.88865892116450351</v>
      </c>
      <c r="G1548" s="1">
        <f t="shared" si="103"/>
        <v>5.4503248349664188</v>
      </c>
    </row>
    <row r="1549" spans="1:7" x14ac:dyDescent="0.25">
      <c r="A1549" s="2" t="s">
        <v>76</v>
      </c>
      <c r="B1549" s="2">
        <v>1.4430000000000001</v>
      </c>
      <c r="C1549" s="2">
        <v>1.0900000000000001</v>
      </c>
      <c r="D1549" s="1">
        <f t="shared" si="101"/>
        <v>1.3238532110091743</v>
      </c>
      <c r="E1549" s="1">
        <f t="shared" si="102"/>
        <v>4.9413168370517786</v>
      </c>
      <c r="F1549" s="1">
        <f t="shared" si="104"/>
        <v>1.007471038714465</v>
      </c>
      <c r="G1549" s="1">
        <f t="shared" si="103"/>
        <v>4.9046738289935448</v>
      </c>
    </row>
    <row r="1550" spans="1:7" x14ac:dyDescent="0.25">
      <c r="A1550" s="2" t="s">
        <v>76</v>
      </c>
      <c r="B1550" s="2">
        <v>1.482</v>
      </c>
      <c r="C1550" s="2">
        <v>0.90800000000000003</v>
      </c>
      <c r="D1550" s="1">
        <f t="shared" si="101"/>
        <v>1.63215859030837</v>
      </c>
      <c r="E1550" s="1">
        <f t="shared" si="102"/>
        <v>4.2275030038590264</v>
      </c>
      <c r="F1550" s="1">
        <f t="shared" si="104"/>
        <v>0.76365667509610535</v>
      </c>
      <c r="G1550" s="1">
        <f t="shared" si="103"/>
        <v>5.5358685934710126</v>
      </c>
    </row>
    <row r="1551" spans="1:7" x14ac:dyDescent="0.25">
      <c r="A1551" s="2" t="s">
        <v>76</v>
      </c>
      <c r="B1551" s="2">
        <v>1.3440000000000001</v>
      </c>
      <c r="C1551" s="2">
        <v>1.0249999999999999</v>
      </c>
      <c r="D1551" s="1">
        <f t="shared" si="101"/>
        <v>1.3112195121951222</v>
      </c>
      <c r="E1551" s="1">
        <f t="shared" si="102"/>
        <v>4.3278580395852995</v>
      </c>
      <c r="F1551" s="1">
        <f t="shared" si="104"/>
        <v>0.82708431629208956</v>
      </c>
      <c r="G1551" s="1">
        <f t="shared" si="103"/>
        <v>5.2326684889728847</v>
      </c>
    </row>
    <row r="1552" spans="1:7" x14ac:dyDescent="0.25">
      <c r="A1552" s="2" t="s">
        <v>76</v>
      </c>
      <c r="B1552" s="2">
        <v>1.4370000000000001</v>
      </c>
      <c r="C1552" s="2">
        <v>0.80500000000000005</v>
      </c>
      <c r="D1552" s="1">
        <f t="shared" si="101"/>
        <v>1.7850931677018633</v>
      </c>
      <c r="E1552" s="1">
        <f t="shared" si="102"/>
        <v>3.6341472577828693</v>
      </c>
      <c r="F1552" s="1">
        <f t="shared" si="104"/>
        <v>0.59480183426457467</v>
      </c>
      <c r="G1552" s="1">
        <f t="shared" si="103"/>
        <v>6.1098454114153906</v>
      </c>
    </row>
    <row r="1553" spans="1:7" x14ac:dyDescent="0.25">
      <c r="A1553" s="2" t="s">
        <v>76</v>
      </c>
      <c r="B1553" s="2">
        <v>1.738</v>
      </c>
      <c r="C1553" s="2">
        <v>1.095</v>
      </c>
      <c r="D1553" s="1">
        <f t="shared" si="101"/>
        <v>1.5872146118721462</v>
      </c>
      <c r="E1553" s="1">
        <f t="shared" si="102"/>
        <v>5.978796394973271</v>
      </c>
      <c r="F1553" s="1">
        <f t="shared" si="104"/>
        <v>1.2929706211272496</v>
      </c>
      <c r="G1553" s="1">
        <f t="shared" si="103"/>
        <v>4.6240775291249712</v>
      </c>
    </row>
    <row r="1554" spans="1:7" x14ac:dyDescent="0.25">
      <c r="A1554" s="2" t="s">
        <v>76</v>
      </c>
      <c r="B1554" s="2">
        <v>2.1539999999999999</v>
      </c>
      <c r="C1554" s="2">
        <v>1.0880000000000001</v>
      </c>
      <c r="D1554" s="1">
        <f t="shared" si="101"/>
        <v>1.9797794117647056</v>
      </c>
      <c r="E1554" s="1">
        <f t="shared" si="102"/>
        <v>7.3624857465056674</v>
      </c>
      <c r="F1554" s="1">
        <f t="shared" si="104"/>
        <v>1.6654211645416646</v>
      </c>
      <c r="G1554" s="1">
        <f t="shared" si="103"/>
        <v>4.4207951137284089</v>
      </c>
    </row>
    <row r="1555" spans="1:7" x14ac:dyDescent="0.25">
      <c r="A1555" s="2" t="s">
        <v>76</v>
      </c>
      <c r="B1555" s="2">
        <v>1.3620000000000001</v>
      </c>
      <c r="C1555" s="2">
        <v>0.98499999999999999</v>
      </c>
      <c r="D1555" s="1">
        <f t="shared" si="101"/>
        <v>1.3827411167512691</v>
      </c>
      <c r="E1555" s="1">
        <f t="shared" si="102"/>
        <v>4.2146664562764586</v>
      </c>
      <c r="F1555" s="1">
        <f t="shared" si="104"/>
        <v>0.78766736849605978</v>
      </c>
      <c r="G1555" s="1">
        <f t="shared" si="103"/>
        <v>5.3508201873638264</v>
      </c>
    </row>
    <row r="1556" spans="1:7" x14ac:dyDescent="0.25">
      <c r="A1556" s="2" t="s">
        <v>76</v>
      </c>
      <c r="B1556" s="2">
        <v>1.3420000000000001</v>
      </c>
      <c r="C1556" s="2">
        <f>(0.575+1.08)/2</f>
        <v>0.82750000000000001</v>
      </c>
      <c r="D1556" s="1">
        <f t="shared" si="101"/>
        <v>1.6217522658610273</v>
      </c>
      <c r="E1556" s="1">
        <f t="shared" si="102"/>
        <v>3.4887543497747338</v>
      </c>
      <c r="F1556" s="1">
        <f t="shared" si="104"/>
        <v>0.57339115138268992</v>
      </c>
      <c r="G1556" s="1">
        <f t="shared" si="103"/>
        <v>6.0844230702930506</v>
      </c>
    </row>
    <row r="1557" spans="1:7" x14ac:dyDescent="0.25">
      <c r="A1557" s="2" t="s">
        <v>76</v>
      </c>
      <c r="B1557" s="2">
        <v>1.86</v>
      </c>
      <c r="C1557" s="2">
        <v>1.0429999999999999</v>
      </c>
      <c r="D1557" s="1">
        <f t="shared" si="101"/>
        <v>1.7833173537871527</v>
      </c>
      <c r="E1557" s="1">
        <f t="shared" si="102"/>
        <v>6.0946269161111264</v>
      </c>
      <c r="F1557" s="1">
        <f t="shared" si="104"/>
        <v>1.2921294434626889</v>
      </c>
      <c r="G1557" s="1">
        <f t="shared" si="103"/>
        <v>4.7167309335344569</v>
      </c>
    </row>
    <row r="1558" spans="1:7" x14ac:dyDescent="0.25">
      <c r="A1558" s="2" t="s">
        <v>76</v>
      </c>
      <c r="B1558" s="2">
        <v>1.4430000000000001</v>
      </c>
      <c r="C1558" s="2">
        <v>0.88600000000000001</v>
      </c>
      <c r="D1558" s="1">
        <f t="shared" si="101"/>
        <v>1.6286681715575622</v>
      </c>
      <c r="E1558" s="1">
        <f t="shared" si="102"/>
        <v>4.0165199244292431</v>
      </c>
      <c r="F1558" s="1">
        <f t="shared" si="104"/>
        <v>0.7075759988699214</v>
      </c>
      <c r="G1558" s="1">
        <f t="shared" si="103"/>
        <v>5.6764502058352431</v>
      </c>
    </row>
    <row r="1559" spans="1:7" x14ac:dyDescent="0.25">
      <c r="A1559" s="2" t="s">
        <v>76</v>
      </c>
      <c r="B1559" s="2">
        <v>2.5070000000000001</v>
      </c>
      <c r="C1559" s="2">
        <v>1.069</v>
      </c>
      <c r="D1559" s="1">
        <f t="shared" si="101"/>
        <v>2.3451824134705332</v>
      </c>
      <c r="E1559" s="1">
        <f t="shared" si="102"/>
        <v>8.4194149045455351</v>
      </c>
      <c r="F1559" s="1">
        <f t="shared" si="104"/>
        <v>1.9302714880551992</v>
      </c>
      <c r="G1559" s="1">
        <f t="shared" si="103"/>
        <v>4.3617775824002472</v>
      </c>
    </row>
    <row r="1560" spans="1:7" x14ac:dyDescent="0.25">
      <c r="A1560" s="2" t="s">
        <v>76</v>
      </c>
      <c r="B1560" s="2">
        <v>1.4890000000000001</v>
      </c>
      <c r="C1560" s="2">
        <v>1.0609999999999999</v>
      </c>
      <c r="D1560" s="1">
        <f t="shared" si="101"/>
        <v>1.403393025447691</v>
      </c>
      <c r="E1560" s="1">
        <f t="shared" si="102"/>
        <v>4.9631791803281091</v>
      </c>
      <c r="F1560" s="1">
        <f t="shared" si="104"/>
        <v>1.0037927117627934</v>
      </c>
      <c r="G1560" s="1">
        <f t="shared" si="103"/>
        <v>4.9444263961750696</v>
      </c>
    </row>
    <row r="1561" spans="1:7" x14ac:dyDescent="0.25">
      <c r="A1561" s="2" t="s">
        <v>76</v>
      </c>
      <c r="B1561" s="2">
        <v>2.0699999999999998</v>
      </c>
      <c r="C1561" s="2">
        <v>0.93300000000000005</v>
      </c>
      <c r="D1561" s="1">
        <f t="shared" si="101"/>
        <v>2.2186495176848871</v>
      </c>
      <c r="E1561" s="1">
        <f t="shared" si="102"/>
        <v>6.0673893078045031</v>
      </c>
      <c r="F1561" s="1">
        <f t="shared" si="104"/>
        <v>1.2025939324076615</v>
      </c>
      <c r="G1561" s="1">
        <f t="shared" si="103"/>
        <v>5.0452518878564803</v>
      </c>
    </row>
    <row r="1562" spans="1:7" x14ac:dyDescent="0.25">
      <c r="A1562" s="2" t="s">
        <v>76</v>
      </c>
      <c r="B1562" s="2">
        <v>1.325</v>
      </c>
      <c r="C1562" s="2">
        <v>1.131</v>
      </c>
      <c r="D1562" s="1">
        <f t="shared" si="101"/>
        <v>1.1715296198054819</v>
      </c>
      <c r="E1562" s="1">
        <f t="shared" si="102"/>
        <v>4.7079122108533245</v>
      </c>
      <c r="F1562" s="1">
        <f t="shared" si="104"/>
        <v>0.95240886368498179</v>
      </c>
      <c r="G1562" s="1">
        <f t="shared" si="103"/>
        <v>4.9431629527657472</v>
      </c>
    </row>
    <row r="1563" spans="1:7" x14ac:dyDescent="0.25">
      <c r="A1563" s="2" t="s">
        <v>76</v>
      </c>
      <c r="B1563" s="2">
        <v>1.375</v>
      </c>
      <c r="C1563" s="2">
        <v>0.97499999999999998</v>
      </c>
      <c r="D1563" s="1">
        <f t="shared" si="101"/>
        <v>1.4102564102564104</v>
      </c>
      <c r="E1563" s="1">
        <f t="shared" si="102"/>
        <v>4.2116976512188167</v>
      </c>
      <c r="F1563" s="1">
        <f t="shared" si="104"/>
        <v>0.78395008553368406</v>
      </c>
      <c r="G1563" s="1">
        <f t="shared" si="103"/>
        <v>5.3724053724053737</v>
      </c>
    </row>
    <row r="1564" spans="1:7" x14ac:dyDescent="0.25">
      <c r="A1564" s="2" t="s">
        <v>76</v>
      </c>
      <c r="B1564" s="2">
        <v>2.0259999999999998</v>
      </c>
      <c r="C1564" s="2">
        <v>1.139</v>
      </c>
      <c r="D1564" s="1">
        <f t="shared" si="101"/>
        <v>1.7787532923617206</v>
      </c>
      <c r="E1564" s="1">
        <f t="shared" si="102"/>
        <v>7.2495831897209566</v>
      </c>
      <c r="F1564" s="1">
        <f t="shared" si="104"/>
        <v>1.6774713094365836</v>
      </c>
      <c r="G1564" s="1">
        <f t="shared" si="103"/>
        <v>4.3217330448148719</v>
      </c>
    </row>
    <row r="1565" spans="1:7" x14ac:dyDescent="0.25">
      <c r="A1565" s="2" t="s">
        <v>76</v>
      </c>
      <c r="B1565" s="2">
        <v>2.1349999999999998</v>
      </c>
      <c r="C1565" s="2">
        <v>1.1000000000000001</v>
      </c>
      <c r="D1565" s="1">
        <f t="shared" si="101"/>
        <v>1.9409090909090905</v>
      </c>
      <c r="E1565" s="1">
        <f t="shared" si="102"/>
        <v>7.3780303469556294</v>
      </c>
      <c r="F1565" s="1">
        <f t="shared" si="104"/>
        <v>1.6805033602521302</v>
      </c>
      <c r="G1565" s="1">
        <f t="shared" si="103"/>
        <v>4.3903692914060493</v>
      </c>
    </row>
    <row r="1566" spans="1:7" x14ac:dyDescent="0.25">
      <c r="A1566" s="2" t="s">
        <v>76</v>
      </c>
      <c r="B1566" s="2">
        <v>2.4329999999999998</v>
      </c>
      <c r="C1566" s="2">
        <v>1.095</v>
      </c>
      <c r="D1566" s="1">
        <f t="shared" si="101"/>
        <v>2.2219178082191782</v>
      </c>
      <c r="E1566" s="1">
        <f t="shared" si="102"/>
        <v>8.3696269441714435</v>
      </c>
      <c r="F1566" s="1">
        <f t="shared" si="104"/>
        <v>1.947460483970249</v>
      </c>
      <c r="G1566" s="1">
        <f t="shared" si="103"/>
        <v>4.2977133621260704</v>
      </c>
    </row>
    <row r="1567" spans="1:7" x14ac:dyDescent="0.25">
      <c r="A1567" s="2" t="s">
        <v>76</v>
      </c>
      <c r="B1567" s="2">
        <v>2.0720000000000001</v>
      </c>
      <c r="C1567" s="2">
        <v>0.95599999999999996</v>
      </c>
      <c r="D1567" s="1">
        <f t="shared" si="101"/>
        <v>2.1673640167364017</v>
      </c>
      <c r="E1567" s="1">
        <f t="shared" si="102"/>
        <v>6.2229672591955776</v>
      </c>
      <c r="F1567" s="1">
        <f t="shared" si="104"/>
        <v>1.258549076612794</v>
      </c>
      <c r="G1567" s="1">
        <f t="shared" si="103"/>
        <v>4.9445566921743005</v>
      </c>
    </row>
    <row r="1568" spans="1:7" x14ac:dyDescent="0.25">
      <c r="A1568" s="2" t="s">
        <v>76</v>
      </c>
      <c r="B1568" s="2">
        <v>1.881</v>
      </c>
      <c r="C1568" s="2">
        <v>1.1399999999999999</v>
      </c>
      <c r="D1568" s="1">
        <f t="shared" si="101"/>
        <v>1.6500000000000001</v>
      </c>
      <c r="E1568" s="1">
        <f t="shared" si="102"/>
        <v>6.7366427907987365</v>
      </c>
      <c r="F1568" s="1">
        <f t="shared" si="104"/>
        <v>1.5320758831801369</v>
      </c>
      <c r="G1568" s="1">
        <f t="shared" si="103"/>
        <v>4.397068620919387</v>
      </c>
    </row>
    <row r="1569" spans="1:7" x14ac:dyDescent="0.25">
      <c r="A1569" s="2" t="s">
        <v>76</v>
      </c>
      <c r="B1569" s="2">
        <v>1.8520000000000001</v>
      </c>
      <c r="C1569" s="2">
        <v>0.89</v>
      </c>
      <c r="D1569" s="1">
        <f t="shared" si="101"/>
        <v>2.0808988764044947</v>
      </c>
      <c r="E1569" s="1">
        <f t="shared" si="102"/>
        <v>5.1782243390589855</v>
      </c>
      <c r="F1569" s="1">
        <f t="shared" si="104"/>
        <v>0.96759446282324557</v>
      </c>
      <c r="G1569" s="1">
        <f t="shared" si="103"/>
        <v>5.3516473460895702</v>
      </c>
    </row>
    <row r="1570" spans="1:7" x14ac:dyDescent="0.25">
      <c r="A1570" s="2" t="s">
        <v>76</v>
      </c>
      <c r="B1570" s="2">
        <v>1.5629999999999999</v>
      </c>
      <c r="C1570" s="2">
        <v>1.0580000000000001</v>
      </c>
      <c r="D1570" s="1">
        <f t="shared" si="101"/>
        <v>1.4773156899810962</v>
      </c>
      <c r="E1570" s="1">
        <f t="shared" si="102"/>
        <v>5.1951072579793758</v>
      </c>
      <c r="F1570" s="1">
        <f t="shared" si="104"/>
        <v>1.0640602288355221</v>
      </c>
      <c r="G1570" s="1">
        <f t="shared" si="103"/>
        <v>4.8823432332065986</v>
      </c>
    </row>
    <row r="1571" spans="1:7" x14ac:dyDescent="0.25">
      <c r="A1571" s="2" t="s">
        <v>76</v>
      </c>
      <c r="B1571" s="2">
        <v>1.5780000000000001</v>
      </c>
      <c r="C1571" s="2">
        <f>(0.731+1.018)/2</f>
        <v>0.87450000000000006</v>
      </c>
      <c r="D1571" s="1">
        <f t="shared" si="101"/>
        <v>1.804459691252144</v>
      </c>
      <c r="E1571" s="1">
        <f t="shared" si="102"/>
        <v>4.3352753398404253</v>
      </c>
      <c r="F1571" s="1">
        <f t="shared" si="104"/>
        <v>0.77271492288565691</v>
      </c>
      <c r="G1571" s="1">
        <f t="shared" si="103"/>
        <v>5.610445989124428</v>
      </c>
    </row>
    <row r="1572" spans="1:7" x14ac:dyDescent="0.25">
      <c r="A1572" s="2" t="s">
        <v>76</v>
      </c>
      <c r="B1572" s="2">
        <v>2.2949999999999999</v>
      </c>
      <c r="C1572" s="2">
        <v>0.90400000000000003</v>
      </c>
      <c r="D1572" s="1">
        <f t="shared" si="101"/>
        <v>2.538716814159292</v>
      </c>
      <c r="E1572" s="1">
        <f t="shared" si="102"/>
        <v>6.517799446549672</v>
      </c>
      <c r="F1572" s="1">
        <f t="shared" si="104"/>
        <v>1.2796149046765246</v>
      </c>
      <c r="G1572" s="1">
        <f t="shared" si="103"/>
        <v>5.0935632452619126</v>
      </c>
    </row>
    <row r="1573" spans="1:7" x14ac:dyDescent="0.25">
      <c r="A1573" s="2" t="s">
        <v>76</v>
      </c>
      <c r="B1573" s="2">
        <v>2.19</v>
      </c>
      <c r="C1573" s="2">
        <v>1.0429999999999999</v>
      </c>
      <c r="D1573" s="1">
        <f t="shared" si="101"/>
        <v>2.0997123681687442</v>
      </c>
      <c r="E1573" s="1">
        <f t="shared" si="102"/>
        <v>7.1759316915501969</v>
      </c>
      <c r="F1573" s="1">
        <f t="shared" si="104"/>
        <v>1.5740796636584262</v>
      </c>
      <c r="G1573" s="1">
        <f t="shared" si="103"/>
        <v>4.558811003804041</v>
      </c>
    </row>
    <row r="1574" spans="1:7" x14ac:dyDescent="0.25">
      <c r="A1574" s="2" t="s">
        <v>76</v>
      </c>
      <c r="B1574" s="2">
        <v>1.633</v>
      </c>
      <c r="C1574" s="2">
        <v>0.92100000000000004</v>
      </c>
      <c r="D1574" s="1">
        <f t="shared" si="101"/>
        <v>1.773072747014115</v>
      </c>
      <c r="E1574" s="1">
        <f t="shared" si="102"/>
        <v>4.7249333598504739</v>
      </c>
      <c r="F1574" s="1">
        <f t="shared" si="104"/>
        <v>0.88339038058541819</v>
      </c>
      <c r="G1574" s="1">
        <f t="shared" si="103"/>
        <v>5.3486357375991407</v>
      </c>
    </row>
    <row r="1575" spans="1:7" x14ac:dyDescent="0.25">
      <c r="A1575" s="2" t="s">
        <v>76</v>
      </c>
      <c r="B1575" s="2">
        <v>1.3360000000000001</v>
      </c>
      <c r="C1575" s="2">
        <v>0.96699999999999997</v>
      </c>
      <c r="D1575" s="1">
        <f t="shared" si="101"/>
        <v>1.3815925542916236</v>
      </c>
      <c r="E1575" s="1">
        <f t="shared" si="102"/>
        <v>4.0586612482844968</v>
      </c>
      <c r="F1575" s="1">
        <f t="shared" si="104"/>
        <v>0.74445421805040302</v>
      </c>
      <c r="G1575" s="1">
        <f t="shared" si="103"/>
        <v>5.4518614440971662</v>
      </c>
    </row>
    <row r="1576" spans="1:7" x14ac:dyDescent="0.25">
      <c r="A1576" s="2" t="s">
        <v>76</v>
      </c>
      <c r="B1576" s="2">
        <v>1.6679999999999999</v>
      </c>
      <c r="C1576" s="2">
        <v>0.91500000000000004</v>
      </c>
      <c r="D1576" s="1">
        <f t="shared" si="101"/>
        <v>1.8229508196721309</v>
      </c>
      <c r="E1576" s="1">
        <f t="shared" si="102"/>
        <v>4.7947615397618142</v>
      </c>
      <c r="F1576" s="1">
        <f t="shared" si="104"/>
        <v>0.89624743412863417</v>
      </c>
      <c r="G1576" s="1">
        <f t="shared" si="103"/>
        <v>5.3498189865653156</v>
      </c>
    </row>
    <row r="1577" spans="1:7" x14ac:dyDescent="0.25">
      <c r="A1577" s="2" t="s">
        <v>76</v>
      </c>
      <c r="B1577" s="2">
        <v>2.4009999999999998</v>
      </c>
      <c r="C1577" s="2">
        <f>(0.547+1.112)/2</f>
        <v>0.82950000000000013</v>
      </c>
      <c r="D1577" s="1">
        <f t="shared" si="101"/>
        <v>2.8945147679324887</v>
      </c>
      <c r="E1577" s="1">
        <f t="shared" si="102"/>
        <v>6.2568886058727129</v>
      </c>
      <c r="F1577" s="1">
        <f t="shared" si="104"/>
        <v>1.14809915555133</v>
      </c>
      <c r="G1577" s="1">
        <f t="shared" si="103"/>
        <v>5.449780688034811</v>
      </c>
    </row>
    <row r="1578" spans="1:7" x14ac:dyDescent="0.25">
      <c r="A1578" s="2" t="s">
        <v>76</v>
      </c>
      <c r="B1578" s="2">
        <v>2.048</v>
      </c>
      <c r="C1578" s="2">
        <v>1.137</v>
      </c>
      <c r="D1578" s="1">
        <f t="shared" si="101"/>
        <v>1.801231310466139</v>
      </c>
      <c r="E1578" s="1">
        <f t="shared" si="102"/>
        <v>7.3154372549255058</v>
      </c>
      <c r="F1578" s="1">
        <f t="shared" si="104"/>
        <v>1.694599786757953</v>
      </c>
      <c r="G1578" s="1">
        <f t="shared" si="103"/>
        <v>4.3169114690620463</v>
      </c>
    </row>
    <row r="1579" spans="1:7" x14ac:dyDescent="0.25">
      <c r="A1579" s="2" t="s">
        <v>76</v>
      </c>
      <c r="B1579" s="2">
        <v>1.292</v>
      </c>
      <c r="C1579" s="2">
        <v>1.1559999999999999</v>
      </c>
      <c r="D1579" s="1">
        <f t="shared" si="101"/>
        <v>1.1176470588235294</v>
      </c>
      <c r="E1579" s="1">
        <f t="shared" si="102"/>
        <v>4.6921319909543424</v>
      </c>
      <c r="F1579" s="1">
        <f t="shared" si="104"/>
        <v>0.95159729500758228</v>
      </c>
      <c r="G1579" s="1">
        <f t="shared" si="103"/>
        <v>4.9307958477508658</v>
      </c>
    </row>
    <row r="1580" spans="1:7" x14ac:dyDescent="0.25">
      <c r="A1580" s="2" t="s">
        <v>76</v>
      </c>
      <c r="B1580" s="2">
        <v>2.1549999999999998</v>
      </c>
      <c r="C1580" s="2">
        <v>1.008</v>
      </c>
      <c r="D1580" s="1">
        <f t="shared" si="101"/>
        <v>2.1378968253968251</v>
      </c>
      <c r="E1580" s="1">
        <f t="shared" si="102"/>
        <v>6.824293225833892</v>
      </c>
      <c r="F1580" s="1">
        <f t="shared" si="104"/>
        <v>1.4515889202800678</v>
      </c>
      <c r="G1580" s="1">
        <f t="shared" si="103"/>
        <v>4.7012574500205062</v>
      </c>
    </row>
    <row r="1581" spans="1:7" x14ac:dyDescent="0.25">
      <c r="A1581" s="2" t="s">
        <v>76</v>
      </c>
      <c r="B1581" s="2">
        <v>1.9470000000000001</v>
      </c>
      <c r="C1581" s="2">
        <v>1.0249999999999999</v>
      </c>
      <c r="D1581" s="1">
        <f t="shared" si="101"/>
        <v>1.8995121951219514</v>
      </c>
      <c r="E1581" s="1">
        <f t="shared" si="102"/>
        <v>6.2695979189528099</v>
      </c>
      <c r="F1581" s="1">
        <f t="shared" si="104"/>
        <v>1.3246551603800143</v>
      </c>
      <c r="G1581" s="1">
        <f t="shared" si="103"/>
        <v>4.7330038084433994</v>
      </c>
    </row>
    <row r="1582" spans="1:7" x14ac:dyDescent="0.25">
      <c r="A1582" s="2" t="s">
        <v>76</v>
      </c>
      <c r="B1582" s="2">
        <v>2.1120000000000001</v>
      </c>
      <c r="C1582" s="2">
        <v>1.028</v>
      </c>
      <c r="D1582" s="1">
        <f t="shared" si="101"/>
        <v>2.0544747081712065</v>
      </c>
      <c r="E1582" s="1">
        <f t="shared" si="102"/>
        <v>6.8208249075443295</v>
      </c>
      <c r="F1582" s="1">
        <f t="shared" si="104"/>
        <v>1.4685399656843501</v>
      </c>
      <c r="G1582" s="1">
        <f t="shared" si="103"/>
        <v>4.6446300862951162</v>
      </c>
    </row>
    <row r="1583" spans="1:7" x14ac:dyDescent="0.25">
      <c r="A1583" s="2" t="s">
        <v>76</v>
      </c>
      <c r="B1583" s="2">
        <v>2.5230000000000001</v>
      </c>
      <c r="C1583" s="2">
        <v>1.044</v>
      </c>
      <c r="D1583" s="1">
        <f t="shared" si="101"/>
        <v>2.4166666666666665</v>
      </c>
      <c r="E1583" s="1">
        <f t="shared" si="102"/>
        <v>8.2749927486673585</v>
      </c>
      <c r="F1583" s="1">
        <f t="shared" si="104"/>
        <v>1.8618733684501558</v>
      </c>
      <c r="G1583" s="1">
        <f t="shared" si="103"/>
        <v>4.4444444444444438</v>
      </c>
    </row>
    <row r="1584" spans="1:7" x14ac:dyDescent="0.25">
      <c r="A1584" s="2" t="s">
        <v>76</v>
      </c>
      <c r="B1584" s="2">
        <v>2.1789999999999998</v>
      </c>
      <c r="C1584" s="2">
        <v>0.95499999999999996</v>
      </c>
      <c r="D1584" s="1">
        <f t="shared" si="101"/>
        <v>2.2816753926701572</v>
      </c>
      <c r="E1584" s="1">
        <f t="shared" si="102"/>
        <v>6.5374815245244111</v>
      </c>
      <c r="F1584" s="1">
        <f t="shared" si="104"/>
        <v>1.3328006687222722</v>
      </c>
      <c r="G1584" s="1">
        <f t="shared" si="103"/>
        <v>4.9050707115804171</v>
      </c>
    </row>
    <row r="1585" spans="1:7" x14ac:dyDescent="0.25">
      <c r="A1585" s="2" t="s">
        <v>76</v>
      </c>
      <c r="B1585" s="2">
        <v>2.0579999999999998</v>
      </c>
      <c r="C1585">
        <v>1.0620000000000001</v>
      </c>
      <c r="D1585" s="1">
        <f t="shared" si="101"/>
        <v>1.9378531073446326</v>
      </c>
      <c r="E1585" s="1">
        <f t="shared" si="102"/>
        <v>6.8662523373152364</v>
      </c>
      <c r="F1585" s="1">
        <f t="shared" si="104"/>
        <v>1.509414456962809</v>
      </c>
      <c r="G1585" s="1">
        <f t="shared" si="103"/>
        <v>4.5489509562080581</v>
      </c>
    </row>
    <row r="1586" spans="1:7" x14ac:dyDescent="0.25">
      <c r="A1586" s="2" t="s">
        <v>76</v>
      </c>
      <c r="B1586" s="2">
        <v>2.0870000000000002</v>
      </c>
      <c r="C1586" s="2">
        <v>0.996</v>
      </c>
      <c r="D1586" s="1">
        <f t="shared" si="101"/>
        <v>2.095381526104418</v>
      </c>
      <c r="E1586" s="1">
        <f t="shared" si="102"/>
        <v>6.5302778525697311</v>
      </c>
      <c r="F1586" s="1">
        <f t="shared" si="104"/>
        <v>1.36736884052885</v>
      </c>
      <c r="G1586" s="1">
        <f t="shared" si="103"/>
        <v>4.7757983500955383</v>
      </c>
    </row>
    <row r="1587" spans="1:7" x14ac:dyDescent="0.25">
      <c r="A1587" s="2" t="s">
        <v>76</v>
      </c>
      <c r="B1587" s="2">
        <v>1.671</v>
      </c>
      <c r="C1587" s="2">
        <f>(0.714+1.149)/2</f>
        <v>0.93149999999999999</v>
      </c>
      <c r="D1587" s="1">
        <f t="shared" si="101"/>
        <v>1.7938808373590982</v>
      </c>
      <c r="E1587" s="1">
        <f t="shared" si="102"/>
        <v>4.8900036334443691</v>
      </c>
      <c r="F1587" s="1">
        <f t="shared" si="104"/>
        <v>0.92715884532988335</v>
      </c>
      <c r="G1587" s="1">
        <f t="shared" si="103"/>
        <v>5.2741810727206131</v>
      </c>
    </row>
    <row r="1588" spans="1:7" x14ac:dyDescent="0.25">
      <c r="A1588" s="2" t="s">
        <v>76</v>
      </c>
      <c r="B1588" s="2">
        <v>2.194</v>
      </c>
      <c r="C1588" s="2">
        <v>1.151</v>
      </c>
      <c r="D1588" s="1">
        <f t="shared" si="101"/>
        <v>1.9061685490877498</v>
      </c>
      <c r="E1588" s="1">
        <f t="shared" si="102"/>
        <v>7.9334450785543833</v>
      </c>
      <c r="F1588" s="1">
        <f t="shared" si="104"/>
        <v>1.8836450848942119</v>
      </c>
      <c r="G1588" s="1">
        <f t="shared" si="103"/>
        <v>4.2117515354544279</v>
      </c>
    </row>
    <row r="1589" spans="1:7" x14ac:dyDescent="0.25">
      <c r="A1589" s="2" t="s">
        <v>76</v>
      </c>
      <c r="B1589" s="2">
        <v>1.464</v>
      </c>
      <c r="C1589" s="2">
        <v>1.1359999999999999</v>
      </c>
      <c r="D1589" s="1">
        <f t="shared" si="101"/>
        <v>1.2887323943661972</v>
      </c>
      <c r="E1589" s="1">
        <f t="shared" si="102"/>
        <v>5.224795308555799</v>
      </c>
      <c r="F1589" s="1">
        <f t="shared" si="104"/>
        <v>1.1000430603376095</v>
      </c>
      <c r="G1589" s="1">
        <f t="shared" si="103"/>
        <v>4.7496279890646091</v>
      </c>
    </row>
    <row r="1590" spans="1:7" x14ac:dyDescent="0.25">
      <c r="A1590" s="2" t="s">
        <v>76</v>
      </c>
      <c r="B1590" s="2">
        <v>1.444</v>
      </c>
      <c r="C1590" s="2">
        <f>(0.643+0.939)/2</f>
        <v>0.79099999999999993</v>
      </c>
      <c r="D1590" s="1">
        <f t="shared" si="101"/>
        <v>1.8255372945638433</v>
      </c>
      <c r="E1590" s="1">
        <f t="shared" si="102"/>
        <v>3.5883396953008759</v>
      </c>
      <c r="F1590" s="1">
        <f t="shared" si="104"/>
        <v>0.5800260786645185</v>
      </c>
      <c r="G1590" s="1">
        <f t="shared" si="103"/>
        <v>6.186514412529263</v>
      </c>
    </row>
    <row r="1591" spans="1:7" x14ac:dyDescent="0.25">
      <c r="A1591" s="2" t="s">
        <v>76</v>
      </c>
      <c r="B1591" s="2">
        <v>1.1819999999999999</v>
      </c>
      <c r="C1591" s="2">
        <v>0.78200000000000003</v>
      </c>
      <c r="D1591" s="1">
        <f t="shared" si="101"/>
        <v>1.5115089514066495</v>
      </c>
      <c r="E1591" s="1">
        <f t="shared" si="102"/>
        <v>2.903849487936732</v>
      </c>
      <c r="F1591" s="1">
        <f t="shared" si="104"/>
        <v>0.44250702679088222</v>
      </c>
      <c r="G1591" s="1">
        <f t="shared" si="103"/>
        <v>6.5622675169608522</v>
      </c>
    </row>
    <row r="1592" spans="1:7" x14ac:dyDescent="0.25">
      <c r="A1592" s="2" t="s">
        <v>76</v>
      </c>
      <c r="B1592" s="2">
        <v>2.004</v>
      </c>
      <c r="C1592" s="2">
        <v>1.06</v>
      </c>
      <c r="D1592" s="1">
        <f t="shared" si="101"/>
        <v>1.8905660377358489</v>
      </c>
      <c r="E1592" s="1">
        <f t="shared" si="102"/>
        <v>6.6734967784615824</v>
      </c>
      <c r="F1592" s="1">
        <f t="shared" si="104"/>
        <v>1.4566693866333278</v>
      </c>
      <c r="G1592" s="1">
        <f t="shared" si="103"/>
        <v>4.581339348309811</v>
      </c>
    </row>
    <row r="1593" spans="1:7" x14ac:dyDescent="0.25">
      <c r="A1593" s="2" t="s">
        <v>76</v>
      </c>
      <c r="B1593" s="2">
        <v>1.169</v>
      </c>
      <c r="C1593" s="2">
        <v>1.1299999999999999</v>
      </c>
      <c r="D1593" s="1">
        <f t="shared" ref="D1593:D1656" si="105">B1593/C1593</f>
        <v>1.0345132743362833</v>
      </c>
      <c r="E1593" s="1">
        <f t="shared" ref="E1593:E1656" si="106">((4*PI()*(C1593/2)^2)+((PI()*C1593)*(B1593-C1593)))</f>
        <v>4.149949647612508</v>
      </c>
      <c r="F1593" s="1">
        <f t="shared" si="104"/>
        <v>0.79461122419330432</v>
      </c>
      <c r="G1593" s="1">
        <f t="shared" si="103"/>
        <v>5.2226164459551523</v>
      </c>
    </row>
    <row r="1594" spans="1:7" x14ac:dyDescent="0.25">
      <c r="A1594" s="2" t="s">
        <v>76</v>
      </c>
      <c r="B1594" s="2">
        <v>2.113</v>
      </c>
      <c r="C1594" s="2">
        <v>1</v>
      </c>
      <c r="D1594" s="1">
        <f t="shared" si="105"/>
        <v>2.113</v>
      </c>
      <c r="E1594" s="1">
        <f t="shared" si="106"/>
        <v>6.638185277035233</v>
      </c>
      <c r="F1594" s="1">
        <f t="shared" si="104"/>
        <v>1.3977469314596589</v>
      </c>
      <c r="G1594" s="1">
        <f t="shared" si="103"/>
        <v>4.7492039707810445</v>
      </c>
    </row>
    <row r="1595" spans="1:7" x14ac:dyDescent="0.25">
      <c r="A1595" s="2" t="s">
        <v>76</v>
      </c>
      <c r="B1595" s="2">
        <v>1.6870000000000001</v>
      </c>
      <c r="C1595" s="2">
        <v>1.1060000000000001</v>
      </c>
      <c r="D1595" s="1">
        <f t="shared" si="105"/>
        <v>1.5253164556962024</v>
      </c>
      <c r="E1595" s="1">
        <f t="shared" si="106"/>
        <v>5.861652688106215</v>
      </c>
      <c r="F1595" s="1">
        <f t="shared" si="104"/>
        <v>1.2665588341184968</v>
      </c>
      <c r="G1595" s="1">
        <f t="shared" si="103"/>
        <v>4.6280145305573779</v>
      </c>
    </row>
    <row r="1596" spans="1:7" x14ac:dyDescent="0.25">
      <c r="A1596" s="2" t="s">
        <v>76</v>
      </c>
      <c r="B1596" s="2">
        <v>1.1930000000000001</v>
      </c>
      <c r="C1596" s="2">
        <v>0.85799999999999998</v>
      </c>
      <c r="D1596" s="1">
        <f t="shared" si="105"/>
        <v>1.3904428904428905</v>
      </c>
      <c r="E1596" s="1">
        <f t="shared" si="106"/>
        <v>3.2157153906585907</v>
      </c>
      <c r="F1596" s="1">
        <f t="shared" si="104"/>
        <v>0.52441094117830234</v>
      </c>
      <c r="G1596" s="1">
        <f t="shared" si="103"/>
        <v>6.1320524385574009</v>
      </c>
    </row>
    <row r="1597" spans="1:7" x14ac:dyDescent="0.25">
      <c r="A1597" s="2" t="s">
        <v>76</v>
      </c>
      <c r="B1597" s="2">
        <v>2.6520000000000001</v>
      </c>
      <c r="C1597" s="2">
        <v>1.091</v>
      </c>
      <c r="D1597" s="1">
        <f t="shared" si="105"/>
        <v>2.4307974335472045</v>
      </c>
      <c r="E1597" s="1">
        <f t="shared" si="106"/>
        <v>9.089670555596264</v>
      </c>
      <c r="F1597" s="1">
        <f t="shared" si="104"/>
        <v>2.1392358567530061</v>
      </c>
      <c r="G1597" s="1">
        <f t="shared" si="103"/>
        <v>4.2490268321291271</v>
      </c>
    </row>
    <row r="1598" spans="1:7" x14ac:dyDescent="0.25">
      <c r="A1598" s="2" t="s">
        <v>76</v>
      </c>
      <c r="B1598" s="2">
        <v>1.1930000000000001</v>
      </c>
      <c r="C1598" s="2">
        <v>1.0780000000000001</v>
      </c>
      <c r="D1598" s="1">
        <f t="shared" si="105"/>
        <v>1.1066790352504638</v>
      </c>
      <c r="E1598" s="1">
        <f t="shared" si="106"/>
        <v>4.0402577985197681</v>
      </c>
      <c r="F1598" s="1">
        <f t="shared" si="104"/>
        <v>0.76088643230773811</v>
      </c>
      <c r="G1598" s="1">
        <f t="shared" si="103"/>
        <v>5.3099353950442092</v>
      </c>
    </row>
    <row r="1599" spans="1:7" x14ac:dyDescent="0.25">
      <c r="A1599" s="2" t="s">
        <v>76</v>
      </c>
      <c r="B1599" s="2">
        <v>1.3260000000000001</v>
      </c>
      <c r="C1599" s="2">
        <v>0.873</v>
      </c>
      <c r="D1599" s="1">
        <f t="shared" si="105"/>
        <v>1.5189003436426118</v>
      </c>
      <c r="E1599" s="1">
        <f t="shared" si="106"/>
        <v>3.6367013726102373</v>
      </c>
      <c r="F1599" s="1">
        <f t="shared" si="104"/>
        <v>0.61952483196245156</v>
      </c>
      <c r="G1599" s="1">
        <f t="shared" si="103"/>
        <v>5.8701462556236201</v>
      </c>
    </row>
    <row r="1600" spans="1:7" x14ac:dyDescent="0.25">
      <c r="A1600" s="2" t="s">
        <v>76</v>
      </c>
      <c r="B1600" s="2">
        <v>2.3650000000000002</v>
      </c>
      <c r="C1600" s="2">
        <v>1.0429999999999999</v>
      </c>
      <c r="D1600" s="1">
        <f t="shared" si="105"/>
        <v>2.2674976030680734</v>
      </c>
      <c r="E1600" s="1">
        <f t="shared" si="106"/>
        <v>7.7493508906466744</v>
      </c>
      <c r="F1600" s="1">
        <f t="shared" si="104"/>
        <v>1.7235987198228329</v>
      </c>
      <c r="G1600" s="1">
        <f t="shared" si="103"/>
        <v>4.4960296161296887</v>
      </c>
    </row>
    <row r="1601" spans="1:7" x14ac:dyDescent="0.25">
      <c r="A1601" s="2" t="s">
        <v>76</v>
      </c>
      <c r="B1601" s="2">
        <v>2.6480000000000001</v>
      </c>
      <c r="C1601" s="2">
        <v>1.018</v>
      </c>
      <c r="D1601" s="1">
        <f t="shared" si="105"/>
        <v>2.601178781925344</v>
      </c>
      <c r="E1601" s="1">
        <f t="shared" si="106"/>
        <v>8.4686782189464758</v>
      </c>
      <c r="F1601" s="1">
        <f t="shared" si="104"/>
        <v>1.8790860561626044</v>
      </c>
      <c r="G1601" s="1">
        <f t="shared" si="103"/>
        <v>4.506807014597765</v>
      </c>
    </row>
    <row r="1602" spans="1:7" x14ac:dyDescent="0.25">
      <c r="A1602" s="2" t="s">
        <v>76</v>
      </c>
      <c r="B1602" s="2">
        <v>2.41</v>
      </c>
      <c r="C1602" s="2">
        <v>1</v>
      </c>
      <c r="D1602" s="1">
        <f t="shared" si="105"/>
        <v>2.41</v>
      </c>
      <c r="E1602" s="1">
        <f t="shared" si="106"/>
        <v>7.5712382951514021</v>
      </c>
      <c r="F1602" s="1">
        <f t="shared" si="104"/>
        <v>1.6310101859887012</v>
      </c>
      <c r="G1602" s="1">
        <f t="shared" si="103"/>
        <v>4.642054574638844</v>
      </c>
    </row>
    <row r="1603" spans="1:7" x14ac:dyDescent="0.25">
      <c r="A1603" s="2" t="s">
        <v>76</v>
      </c>
      <c r="B1603" s="2">
        <v>1.921</v>
      </c>
      <c r="C1603" s="2">
        <v>0.96</v>
      </c>
      <c r="D1603" s="1">
        <f t="shared" si="105"/>
        <v>2.0010416666666666</v>
      </c>
      <c r="E1603" s="1">
        <f t="shared" si="106"/>
        <v>5.7935995080441529</v>
      </c>
      <c r="F1603" s="1">
        <f t="shared" si="104"/>
        <v>1.1588405387667284</v>
      </c>
      <c r="G1603" s="1">
        <f t="shared" si="103"/>
        <v>4.999479491984177</v>
      </c>
    </row>
    <row r="1604" spans="1:7" x14ac:dyDescent="0.25">
      <c r="A1604" s="2" t="s">
        <v>76</v>
      </c>
      <c r="B1604" s="2">
        <v>1.0609999999999999</v>
      </c>
      <c r="C1604" s="2">
        <v>0.79500000000000004</v>
      </c>
      <c r="D1604" s="1">
        <f t="shared" si="105"/>
        <v>1.3345911949685534</v>
      </c>
      <c r="E1604" s="1">
        <f t="shared" si="106"/>
        <v>2.6499176953397225</v>
      </c>
      <c r="F1604" s="1">
        <f t="shared" si="104"/>
        <v>0.39512745428013274</v>
      </c>
      <c r="G1604" s="1">
        <f t="shared" si="103"/>
        <v>6.7064884169274039</v>
      </c>
    </row>
    <row r="1605" spans="1:7" x14ac:dyDescent="0.25">
      <c r="A1605" s="2" t="s">
        <v>76</v>
      </c>
      <c r="B1605" s="2">
        <v>1.46</v>
      </c>
      <c r="C1605" s="2">
        <f>(0.546+0.933)/2</f>
        <v>0.73950000000000005</v>
      </c>
      <c r="D1605" s="1">
        <f t="shared" si="105"/>
        <v>1.9743069641649762</v>
      </c>
      <c r="E1605" s="1">
        <f t="shared" si="106"/>
        <v>3.391883340301292</v>
      </c>
      <c r="F1605" s="1">
        <f t="shared" si="104"/>
        <v>0.52120193416788174</v>
      </c>
      <c r="G1605" s="1">
        <f t="shared" si="103"/>
        <v>6.5078103474741704</v>
      </c>
    </row>
    <row r="1606" spans="1:7" x14ac:dyDescent="0.25">
      <c r="A1606" s="2" t="s">
        <v>76</v>
      </c>
      <c r="B1606" s="2">
        <v>2.6949999999999998</v>
      </c>
      <c r="C1606" s="2">
        <v>0.97299999999999998</v>
      </c>
      <c r="D1606" s="1">
        <f t="shared" si="105"/>
        <v>2.7697841726618706</v>
      </c>
      <c r="E1606" s="1">
        <f t="shared" si="106"/>
        <v>8.237994211986031</v>
      </c>
      <c r="F1606" s="1">
        <f t="shared" si="104"/>
        <v>1.7627310524144169</v>
      </c>
      <c r="G1606" s="1">
        <f t="shared" ref="G1606:G1609" si="107">E1606/F1606</f>
        <v>4.6734266130402773</v>
      </c>
    </row>
    <row r="1607" spans="1:7" x14ac:dyDescent="0.25">
      <c r="A1607" s="2" t="s">
        <v>76</v>
      </c>
      <c r="B1607" s="2">
        <v>2.0619999999999998</v>
      </c>
      <c r="C1607" s="2">
        <v>1.1579999999999999</v>
      </c>
      <c r="D1607" s="1">
        <f t="shared" si="105"/>
        <v>1.7806563039723662</v>
      </c>
      <c r="E1607" s="1">
        <f t="shared" si="106"/>
        <v>7.5014823718710932</v>
      </c>
      <c r="F1607" s="1">
        <f t="shared" ref="F1607:F1611" si="108">(((4/3)*PI()*(C1607/2)^3)+(PI()*((C1607/2)^2)*(B1607-C1607)))</f>
        <v>1.7651475508227921</v>
      </c>
      <c r="G1607" s="1">
        <f t="shared" si="107"/>
        <v>4.2497763817956242</v>
      </c>
    </row>
    <row r="1608" spans="1:7" x14ac:dyDescent="0.25">
      <c r="A1608" s="2" t="s">
        <v>76</v>
      </c>
      <c r="B1608" s="2">
        <v>1.343</v>
      </c>
      <c r="C1608" s="2">
        <v>0.78100000000000003</v>
      </c>
      <c r="D1608" s="1">
        <f t="shared" si="105"/>
        <v>1.7195902688860434</v>
      </c>
      <c r="E1608" s="1">
        <f t="shared" si="106"/>
        <v>3.2951631272752233</v>
      </c>
      <c r="F1608" s="1">
        <f t="shared" si="108"/>
        <v>0.51866472840664746</v>
      </c>
      <c r="G1608" s="1">
        <f t="shared" si="107"/>
        <v>6.3531660180518861</v>
      </c>
    </row>
    <row r="1609" spans="1:7" x14ac:dyDescent="0.25">
      <c r="A1609" s="2" t="s">
        <v>76</v>
      </c>
      <c r="B1609" s="2">
        <v>2.1150000000000002</v>
      </c>
      <c r="C1609" s="2">
        <v>1.1040000000000001</v>
      </c>
      <c r="D1609" s="1">
        <f t="shared" si="105"/>
        <v>1.9157608695652175</v>
      </c>
      <c r="E1609" s="1">
        <f t="shared" si="106"/>
        <v>7.3354931824260241</v>
      </c>
      <c r="F1609" s="1">
        <f t="shared" si="108"/>
        <v>1.6723259663152346</v>
      </c>
      <c r="G1609" s="1">
        <f t="shared" si="107"/>
        <v>4.38640153306289</v>
      </c>
    </row>
    <row r="1610" spans="1:7" x14ac:dyDescent="0.25">
      <c r="A1610" s="2" t="s">
        <v>76</v>
      </c>
      <c r="B1610" s="2">
        <v>0.97599999999999998</v>
      </c>
      <c r="C1610" s="2">
        <v>0.88700000000000001</v>
      </c>
      <c r="D1610" s="1">
        <f t="shared" si="105"/>
        <v>1.1003382187147688</v>
      </c>
      <c r="E1610" s="1">
        <f t="shared" si="106"/>
        <v>2.719714459324527</v>
      </c>
      <c r="F1610" s="1">
        <f t="shared" si="108"/>
        <v>0.42039628642281129</v>
      </c>
      <c r="G1610" s="1">
        <f>E1610/F1610</f>
        <v>6.4694064794596899</v>
      </c>
    </row>
    <row r="1611" spans="1:7" x14ac:dyDescent="0.25">
      <c r="A1611" s="2" t="s">
        <v>76</v>
      </c>
      <c r="B1611" s="2">
        <v>0.97699999999999998</v>
      </c>
      <c r="C1611" s="2">
        <v>0.91300000000000003</v>
      </c>
      <c r="D1611" s="1">
        <f t="shared" si="105"/>
        <v>1.0700985761226725</v>
      </c>
      <c r="E1611" s="1">
        <f t="shared" si="106"/>
        <v>2.8023037885947497</v>
      </c>
      <c r="F1611" s="1">
        <f t="shared" si="108"/>
        <v>0.44038380914668868</v>
      </c>
      <c r="G1611" s="1">
        <f>E1611/F1611</f>
        <v>6.3633215626719881</v>
      </c>
    </row>
    <row r="1612" spans="1:7" x14ac:dyDescent="0.25">
      <c r="A1612" s="2" t="s">
        <v>76</v>
      </c>
      <c r="B1612" s="2">
        <v>1.593</v>
      </c>
      <c r="C1612" s="2">
        <v>1.006</v>
      </c>
      <c r="D1612" s="1">
        <f t="shared" si="105"/>
        <v>1.5834990059642147</v>
      </c>
      <c r="E1612" s="1">
        <f t="shared" si="106"/>
        <v>5.0345844397515513</v>
      </c>
      <c r="F1612" s="1">
        <f>(((4/3)*PI()*(C1612/2)^3)+(PI()*((C1612/2)^2)*(B1612-C1612)))</f>
        <v>0.9996578789354309</v>
      </c>
      <c r="G1612" s="1">
        <f>E1612/F1612</f>
        <v>5.0363074666235299</v>
      </c>
    </row>
    <row r="1613" spans="1:7" x14ac:dyDescent="0.25">
      <c r="A1613" s="2" t="s">
        <v>76</v>
      </c>
      <c r="B1613" s="2">
        <v>1.091</v>
      </c>
      <c r="C1613" s="2">
        <v>0.94099999999999995</v>
      </c>
      <c r="D1613" s="1">
        <f t="shared" si="105"/>
        <v>1.1594048884165782</v>
      </c>
      <c r="E1613" s="1">
        <f t="shared" si="106"/>
        <v>3.2252564075475423</v>
      </c>
      <c r="F1613" s="1">
        <f>(((4/3)*PI()*(C1613/2)^3)+(PI()*((C1613/2)^2)*(B1613-C1613)))</f>
        <v>0.54060047080653961</v>
      </c>
      <c r="G1613" s="1">
        <f t="shared" ref="G1613:G1676" si="109">E1613/F1613</f>
        <v>5.9660628906513455</v>
      </c>
    </row>
    <row r="1614" spans="1:7" x14ac:dyDescent="0.25">
      <c r="A1614" s="2" t="s">
        <v>76</v>
      </c>
      <c r="B1614" s="2">
        <v>1.425</v>
      </c>
      <c r="C1614" s="2">
        <v>0.89300000000000002</v>
      </c>
      <c r="D1614" s="1">
        <f t="shared" si="105"/>
        <v>1.5957446808510638</v>
      </c>
      <c r="E1614" s="1">
        <f t="shared" si="106"/>
        <v>3.9977551915093521</v>
      </c>
      <c r="F1614" s="1">
        <f t="shared" ref="F1614:F1677" si="110">(((4/3)*PI()*(C1614/2)^3)+(PI()*((C1614/2)^2)*(B1614-C1614)))</f>
        <v>0.70606575412353045</v>
      </c>
      <c r="G1614" s="1">
        <f t="shared" si="109"/>
        <v>5.662015425846473</v>
      </c>
    </row>
    <row r="1615" spans="1:7" x14ac:dyDescent="0.25">
      <c r="A1615" s="2" t="s">
        <v>76</v>
      </c>
      <c r="B1615" s="2">
        <v>1.7789999999999999</v>
      </c>
      <c r="C1615" s="2">
        <v>0.97299999999999998</v>
      </c>
      <c r="D1615" s="1">
        <f t="shared" si="105"/>
        <v>1.828365878725591</v>
      </c>
      <c r="E1615" s="1">
        <f t="shared" si="106"/>
        <v>5.4379932108063631</v>
      </c>
      <c r="F1615" s="1">
        <f t="shared" si="110"/>
        <v>1.0816308088774627</v>
      </c>
      <c r="G1615" s="1">
        <f t="shared" si="109"/>
        <v>5.0275872008953018</v>
      </c>
    </row>
    <row r="1616" spans="1:7" x14ac:dyDescent="0.25">
      <c r="A1616" s="2" t="s">
        <v>76</v>
      </c>
      <c r="B1616" s="2">
        <v>2.2400000000000002</v>
      </c>
      <c r="C1616" s="2">
        <v>1.079</v>
      </c>
      <c r="D1616" s="1">
        <f t="shared" si="105"/>
        <v>2.075996292863763</v>
      </c>
      <c r="E1616" s="1">
        <f t="shared" si="106"/>
        <v>7.5931037800203862</v>
      </c>
      <c r="F1616" s="1">
        <f t="shared" si="110"/>
        <v>1.7193631547068269</v>
      </c>
      <c r="G1616" s="1">
        <f t="shared" si="109"/>
        <v>4.4162303695027747</v>
      </c>
    </row>
    <row r="1617" spans="1:7" x14ac:dyDescent="0.25">
      <c r="A1617" s="2" t="s">
        <v>76</v>
      </c>
      <c r="B1617" s="2">
        <v>1.18</v>
      </c>
      <c r="C1617" s="2">
        <v>1.0489999999999999</v>
      </c>
      <c r="D1617" s="1">
        <f t="shared" si="105"/>
        <v>1.1248808388941849</v>
      </c>
      <c r="E1617" s="1">
        <f t="shared" si="106"/>
        <v>3.8887262184665174</v>
      </c>
      <c r="F1617" s="1">
        <f t="shared" si="110"/>
        <v>0.71761801156072735</v>
      </c>
      <c r="G1617" s="1">
        <f t="shared" si="109"/>
        <v>5.4189361970012921</v>
      </c>
    </row>
    <row r="1618" spans="1:7" x14ac:dyDescent="0.25">
      <c r="A1618" s="2" t="s">
        <v>76</v>
      </c>
      <c r="B1618" s="2">
        <f>(1.613+1.558)</f>
        <v>3.1710000000000003</v>
      </c>
      <c r="C1618" s="2">
        <v>1.1930000000000001</v>
      </c>
      <c r="D1618" s="1">
        <f t="shared" si="105"/>
        <v>2.6580050293378039</v>
      </c>
      <c r="E1618" s="1">
        <f t="shared" si="106"/>
        <v>11.88465443330815</v>
      </c>
      <c r="F1618" s="1">
        <f t="shared" si="110"/>
        <v>3.1000795644894543</v>
      </c>
      <c r="G1618" s="1">
        <f t="shared" si="109"/>
        <v>3.8336611000064473</v>
      </c>
    </row>
    <row r="1619" spans="1:7" x14ac:dyDescent="0.25">
      <c r="A1619" s="2" t="s">
        <v>76</v>
      </c>
      <c r="B1619" s="2">
        <v>1.97</v>
      </c>
      <c r="C1619" s="2">
        <v>1.0640000000000001</v>
      </c>
      <c r="D1619" s="1">
        <f t="shared" si="105"/>
        <v>1.8515037593984962</v>
      </c>
      <c r="E1619" s="1">
        <f t="shared" si="106"/>
        <v>6.5850295293364942</v>
      </c>
      <c r="F1619" s="1">
        <f t="shared" si="110"/>
        <v>1.4362673645309303</v>
      </c>
      <c r="G1619" s="1">
        <f t="shared" si="109"/>
        <v>4.5848215255431182</v>
      </c>
    </row>
    <row r="1620" spans="1:7" x14ac:dyDescent="0.25">
      <c r="A1620" s="2" t="s">
        <v>76</v>
      </c>
      <c r="B1620" s="2">
        <v>1.7190000000000001</v>
      </c>
      <c r="C1620" s="2">
        <v>1.022</v>
      </c>
      <c r="D1620" s="1">
        <f t="shared" si="105"/>
        <v>1.6819960861056753</v>
      </c>
      <c r="E1620" s="1">
        <f t="shared" si="106"/>
        <v>5.5192065224943132</v>
      </c>
      <c r="F1620" s="1">
        <f t="shared" si="110"/>
        <v>1.130696198752438</v>
      </c>
      <c r="G1620" s="1">
        <f t="shared" si="109"/>
        <v>4.881246199097486</v>
      </c>
    </row>
    <row r="1621" spans="1:7" x14ac:dyDescent="0.25">
      <c r="A1621" s="2" t="s">
        <v>76</v>
      </c>
      <c r="B1621" s="2">
        <v>1.3580000000000001</v>
      </c>
      <c r="C1621" s="2">
        <v>1.1819999999999999</v>
      </c>
      <c r="D1621" s="1">
        <f t="shared" si="105"/>
        <v>1.1489001692047378</v>
      </c>
      <c r="E1621" s="1">
        <f t="shared" si="106"/>
        <v>5.0427462974655777</v>
      </c>
      <c r="F1621" s="1">
        <f t="shared" si="110"/>
        <v>1.0577958731875106</v>
      </c>
      <c r="G1621" s="1">
        <f t="shared" si="109"/>
        <v>4.7672206191067961</v>
      </c>
    </row>
    <row r="1622" spans="1:7" x14ac:dyDescent="0.25">
      <c r="A1622" s="2" t="s">
        <v>76</v>
      </c>
      <c r="B1622" s="2">
        <v>1.9750000000000001</v>
      </c>
      <c r="C1622" s="2">
        <v>1.1990000000000001</v>
      </c>
      <c r="D1622" s="1">
        <f t="shared" si="105"/>
        <v>1.6472060050041701</v>
      </c>
      <c r="E1622" s="1">
        <f t="shared" si="106"/>
        <v>7.4393699435169705</v>
      </c>
      <c r="F1622" s="1">
        <f t="shared" si="110"/>
        <v>1.7786918295915775</v>
      </c>
      <c r="G1622" s="1">
        <f t="shared" si="109"/>
        <v>4.1824951460114344</v>
      </c>
    </row>
    <row r="1623" spans="1:7" x14ac:dyDescent="0.25">
      <c r="A1623" s="2" t="s">
        <v>76</v>
      </c>
      <c r="B1623" s="2">
        <v>2.04</v>
      </c>
      <c r="C1623" s="2">
        <v>1.1439999999999999</v>
      </c>
      <c r="D1623" s="1">
        <f t="shared" si="105"/>
        <v>1.7832167832167833</v>
      </c>
      <c r="E1623" s="1">
        <f t="shared" si="106"/>
        <v>7.3317232712417146</v>
      </c>
      <c r="F1623" s="1">
        <f t="shared" si="110"/>
        <v>1.7049083871473605</v>
      </c>
      <c r="G1623" s="1">
        <f t="shared" si="109"/>
        <v>4.3003620174038195</v>
      </c>
    </row>
    <row r="1624" spans="1:7" x14ac:dyDescent="0.25">
      <c r="A1624" s="2" t="s">
        <v>76</v>
      </c>
      <c r="B1624" s="2">
        <v>1.8460000000000001</v>
      </c>
      <c r="C1624" s="2">
        <v>1.085</v>
      </c>
      <c r="D1624" s="1">
        <f t="shared" si="105"/>
        <v>1.7013824884792628</v>
      </c>
      <c r="E1624" s="1">
        <f t="shared" si="106"/>
        <v>6.2923273418015331</v>
      </c>
      <c r="F1624" s="1">
        <f t="shared" si="110"/>
        <v>1.3724002804961546</v>
      </c>
      <c r="G1624" s="1">
        <f t="shared" si="109"/>
        <v>4.5849067733552999</v>
      </c>
    </row>
    <row r="1625" spans="1:7" x14ac:dyDescent="0.25">
      <c r="A1625" s="2" t="s">
        <v>76</v>
      </c>
      <c r="B1625" s="2">
        <v>1.24</v>
      </c>
      <c r="C1625" s="2">
        <v>1.073</v>
      </c>
      <c r="D1625" s="1">
        <f t="shared" si="105"/>
        <v>1.1556383970177073</v>
      </c>
      <c r="E1625" s="1">
        <f t="shared" si="106"/>
        <v>4.1799518574542915</v>
      </c>
      <c r="F1625" s="1">
        <f t="shared" si="110"/>
        <v>0.79785140080976191</v>
      </c>
      <c r="G1625" s="1">
        <f t="shared" si="109"/>
        <v>5.239010488935584</v>
      </c>
    </row>
    <row r="1626" spans="1:7" x14ac:dyDescent="0.25">
      <c r="A1626" s="2" t="s">
        <v>76</v>
      </c>
      <c r="B1626" s="2">
        <v>1.2769999999999999</v>
      </c>
      <c r="C1626" s="2">
        <v>1.028</v>
      </c>
      <c r="D1626" s="1">
        <f t="shared" si="105"/>
        <v>1.2422178988326846</v>
      </c>
      <c r="E1626" s="1">
        <f t="shared" si="106"/>
        <v>4.1241446055559221</v>
      </c>
      <c r="F1626" s="1">
        <f t="shared" si="110"/>
        <v>0.77549312807332937</v>
      </c>
      <c r="G1626" s="1">
        <f t="shared" si="109"/>
        <v>5.31809303817061</v>
      </c>
    </row>
    <row r="1627" spans="1:7" x14ac:dyDescent="0.25">
      <c r="A1627" s="2" t="s">
        <v>76</v>
      </c>
      <c r="B1627" s="2">
        <v>1.6479999999999999</v>
      </c>
      <c r="C1627" s="2">
        <v>0.72799999999999998</v>
      </c>
      <c r="D1627" s="1">
        <f t="shared" si="105"/>
        <v>2.2637362637362637</v>
      </c>
      <c r="E1627" s="1">
        <f t="shared" si="106"/>
        <v>3.7691069365884324</v>
      </c>
      <c r="F1627" s="1">
        <f t="shared" si="110"/>
        <v>0.58496783610993996</v>
      </c>
      <c r="G1627" s="1">
        <f t="shared" si="109"/>
        <v>6.4432720979210547</v>
      </c>
    </row>
    <row r="1628" spans="1:7" x14ac:dyDescent="0.25">
      <c r="A1628" s="2" t="s">
        <v>76</v>
      </c>
      <c r="B1628" s="2">
        <v>1.3009999999999999</v>
      </c>
      <c r="C1628" s="2">
        <v>1.0880000000000001</v>
      </c>
      <c r="D1628" s="1">
        <f t="shared" si="105"/>
        <v>1.1957720588235292</v>
      </c>
      <c r="E1628" s="1">
        <f t="shared" si="106"/>
        <v>4.4468867020445089</v>
      </c>
      <c r="F1628" s="1">
        <f t="shared" si="110"/>
        <v>0.87237822444822954</v>
      </c>
      <c r="G1628" s="1">
        <f t="shared" si="109"/>
        <v>5.0974297356598051</v>
      </c>
    </row>
    <row r="1629" spans="1:7" x14ac:dyDescent="0.25">
      <c r="A1629" s="2" t="s">
        <v>76</v>
      </c>
      <c r="B1629" s="2">
        <v>1.5469999999999999</v>
      </c>
      <c r="C1629" s="2">
        <v>1.056</v>
      </c>
      <c r="D1629" s="1">
        <f t="shared" si="105"/>
        <v>1.4649621212121211</v>
      </c>
      <c r="E1629" s="1">
        <f t="shared" si="106"/>
        <v>5.1322062898692007</v>
      </c>
      <c r="F1629" s="1">
        <f t="shared" si="110"/>
        <v>1.0466117907743604</v>
      </c>
      <c r="G1629" s="1">
        <f t="shared" si="109"/>
        <v>4.9036388994547986</v>
      </c>
    </row>
    <row r="1630" spans="1:7" x14ac:dyDescent="0.25">
      <c r="A1630" s="2" t="s">
        <v>76</v>
      </c>
      <c r="B1630" s="2">
        <v>1.448</v>
      </c>
      <c r="C1630" s="2">
        <v>1.022</v>
      </c>
      <c r="D1630" s="1">
        <f t="shared" si="105"/>
        <v>1.4168297455968688</v>
      </c>
      <c r="E1630" s="1">
        <f t="shared" si="106"/>
        <v>4.6491047379707764</v>
      </c>
      <c r="F1630" s="1">
        <f t="shared" si="110"/>
        <v>0.9083851928066744</v>
      </c>
      <c r="G1630" s="1">
        <f t="shared" si="109"/>
        <v>5.1179882441789371</v>
      </c>
    </row>
    <row r="1631" spans="1:7" x14ac:dyDescent="0.25">
      <c r="A1631" s="2" t="s">
        <v>76</v>
      </c>
      <c r="B1631" s="2">
        <v>0.99199999999999999</v>
      </c>
      <c r="C1631" s="2">
        <v>0.85799999999999998</v>
      </c>
      <c r="D1631" s="1">
        <f t="shared" si="105"/>
        <v>1.1561771561771561</v>
      </c>
      <c r="E1631" s="1">
        <f t="shared" si="106"/>
        <v>2.673922604805802</v>
      </c>
      <c r="F1631" s="1">
        <f t="shared" si="110"/>
        <v>0.40819638861287921</v>
      </c>
      <c r="G1631" s="1">
        <f t="shared" si="109"/>
        <v>6.5505787885391298</v>
      </c>
    </row>
    <row r="1632" spans="1:7" x14ac:dyDescent="0.25">
      <c r="A1632" s="2" t="s">
        <v>76</v>
      </c>
      <c r="B1632" s="2">
        <v>0.94399999999999995</v>
      </c>
      <c r="C1632" s="2">
        <v>0.83199999999999996</v>
      </c>
      <c r="D1632" s="1">
        <f t="shared" si="105"/>
        <v>1.1346153846153846</v>
      </c>
      <c r="E1632" s="1">
        <f t="shared" si="106"/>
        <v>2.4674320028706518</v>
      </c>
      <c r="F1632" s="1">
        <f t="shared" si="110"/>
        <v>0.36244763883975678</v>
      </c>
      <c r="G1632" s="1">
        <f t="shared" si="109"/>
        <v>6.8076923076923075</v>
      </c>
    </row>
    <row r="1633" spans="1:7" x14ac:dyDescent="0.25">
      <c r="A1633" s="2" t="s">
        <v>76</v>
      </c>
      <c r="B1633" s="2">
        <v>0.80900000000000005</v>
      </c>
      <c r="C1633" s="2">
        <v>0.71399999999999997</v>
      </c>
      <c r="D1633" s="1">
        <f t="shared" si="105"/>
        <v>1.1330532212885156</v>
      </c>
      <c r="E1633" s="1">
        <f t="shared" si="106"/>
        <v>1.8146655981224578</v>
      </c>
      <c r="F1633" s="1">
        <f t="shared" si="110"/>
        <v>0.2286243128433057</v>
      </c>
      <c r="G1633" s="1">
        <f t="shared" si="109"/>
        <v>7.9373255431769909</v>
      </c>
    </row>
    <row r="1634" spans="1:7" x14ac:dyDescent="0.25">
      <c r="A1634" s="2" t="s">
        <v>76</v>
      </c>
      <c r="B1634" s="2">
        <v>2.0419999999999998</v>
      </c>
      <c r="C1634" s="2">
        <v>0.96799999999999997</v>
      </c>
      <c r="D1634" s="1">
        <f t="shared" si="105"/>
        <v>2.1095041322314048</v>
      </c>
      <c r="E1634" s="1">
        <f t="shared" si="106"/>
        <v>6.2098479682741861</v>
      </c>
      <c r="F1634" s="1">
        <f t="shared" si="110"/>
        <v>1.2653208926749422</v>
      </c>
      <c r="G1634" s="1">
        <f t="shared" si="109"/>
        <v>4.90772578262444</v>
      </c>
    </row>
    <row r="1635" spans="1:7" x14ac:dyDescent="0.25">
      <c r="A1635" s="2" t="s">
        <v>76</v>
      </c>
      <c r="B1635" s="2">
        <v>1.1879999999999999</v>
      </c>
      <c r="C1635" s="2">
        <v>1.1719999999999999</v>
      </c>
      <c r="D1635" s="1">
        <f t="shared" si="105"/>
        <v>1.0136518771331058</v>
      </c>
      <c r="E1635" s="1">
        <f t="shared" si="106"/>
        <v>4.3741525489285982</v>
      </c>
      <c r="F1635" s="1">
        <f t="shared" si="110"/>
        <v>0.86017145309537069</v>
      </c>
      <c r="G1635" s="1">
        <f t="shared" si="109"/>
        <v>5.0852100859520366</v>
      </c>
    </row>
    <row r="1636" spans="1:7" x14ac:dyDescent="0.25">
      <c r="A1636" s="2" t="s">
        <v>76</v>
      </c>
      <c r="B1636" s="2">
        <v>1.9059999999999999</v>
      </c>
      <c r="C1636" s="2">
        <v>1.004</v>
      </c>
      <c r="D1636" s="1">
        <f t="shared" si="105"/>
        <v>1.8984063745019919</v>
      </c>
      <c r="E1636" s="1">
        <f t="shared" si="106"/>
        <v>6.0118271001331145</v>
      </c>
      <c r="F1636" s="1">
        <f t="shared" si="110"/>
        <v>1.2440150385548971</v>
      </c>
      <c r="G1636" s="1">
        <f t="shared" si="109"/>
        <v>4.8326000199456738</v>
      </c>
    </row>
    <row r="1637" spans="1:7" x14ac:dyDescent="0.25">
      <c r="A1637" s="2" t="s">
        <v>76</v>
      </c>
      <c r="B1637" s="2">
        <v>1.8979999999999999</v>
      </c>
      <c r="C1637" s="2">
        <v>0.95199999999999996</v>
      </c>
      <c r="D1637" s="1">
        <f t="shared" si="105"/>
        <v>1.9936974789915967</v>
      </c>
      <c r="E1637" s="1">
        <f t="shared" si="106"/>
        <v>5.6765311994007828</v>
      </c>
      <c r="F1637" s="1">
        <f t="shared" si="110"/>
        <v>1.1251335450507418</v>
      </c>
      <c r="G1637" s="1">
        <f t="shared" si="109"/>
        <v>5.0452066106915154</v>
      </c>
    </row>
    <row r="1638" spans="1:7" x14ac:dyDescent="0.25">
      <c r="A1638" s="2" t="s">
        <v>76</v>
      </c>
      <c r="B1638" s="2">
        <v>1.242</v>
      </c>
      <c r="C1638" s="2">
        <v>1.2250000000000001</v>
      </c>
      <c r="D1638" s="1">
        <f t="shared" si="105"/>
        <v>1.0138775510204081</v>
      </c>
      <c r="E1638" s="1">
        <f t="shared" si="106"/>
        <v>4.7797761428041916</v>
      </c>
      <c r="F1638" s="1">
        <f t="shared" si="110"/>
        <v>0.98254962849656269</v>
      </c>
      <c r="G1638" s="1">
        <f t="shared" si="109"/>
        <v>4.8646663783466213</v>
      </c>
    </row>
    <row r="1639" spans="1:7" x14ac:dyDescent="0.25">
      <c r="A1639" s="2" t="s">
        <v>76</v>
      </c>
      <c r="B1639" s="2">
        <v>1.175</v>
      </c>
      <c r="C1639" s="2">
        <v>1.0580000000000001</v>
      </c>
      <c r="D1639" s="1">
        <f t="shared" si="105"/>
        <v>1.1105860113421551</v>
      </c>
      <c r="E1639" s="1">
        <f t="shared" si="106"/>
        <v>3.9054709073101517</v>
      </c>
      <c r="F1639" s="1">
        <f t="shared" si="110"/>
        <v>0.72295141408351227</v>
      </c>
      <c r="G1639" s="1">
        <f t="shared" si="109"/>
        <v>5.4021208496578286</v>
      </c>
    </row>
    <row r="1640" spans="1:7" x14ac:dyDescent="0.25">
      <c r="A1640" s="2" t="s">
        <v>76</v>
      </c>
      <c r="B1640" s="2">
        <v>1.107</v>
      </c>
      <c r="C1640" s="2">
        <v>1.071</v>
      </c>
      <c r="D1640" s="1">
        <f t="shared" si="105"/>
        <v>1.0336134453781514</v>
      </c>
      <c r="E1640" s="1">
        <f t="shared" si="106"/>
        <v>3.7246628253180982</v>
      </c>
      <c r="F1640" s="1">
        <f t="shared" si="110"/>
        <v>0.67566292105617931</v>
      </c>
      <c r="G1640" s="1">
        <f t="shared" si="109"/>
        <v>5.5126050420168076</v>
      </c>
    </row>
    <row r="1641" spans="1:7" x14ac:dyDescent="0.25">
      <c r="A1641" s="2" t="s">
        <v>76</v>
      </c>
      <c r="B1641" s="2">
        <v>1.895</v>
      </c>
      <c r="C1641" s="2">
        <v>1.006</v>
      </c>
      <c r="D1641" s="1">
        <f t="shared" si="105"/>
        <v>1.8836978131212723</v>
      </c>
      <c r="E1641" s="1">
        <f t="shared" si="106"/>
        <v>5.9890379870239734</v>
      </c>
      <c r="F1641" s="1">
        <f t="shared" si="110"/>
        <v>1.2397029460744451</v>
      </c>
      <c r="G1641" s="1">
        <f t="shared" si="109"/>
        <v>4.8310266632731924</v>
      </c>
    </row>
    <row r="1642" spans="1:7" x14ac:dyDescent="0.25">
      <c r="A1642" s="2" t="s">
        <v>76</v>
      </c>
      <c r="B1642" s="2">
        <v>1.1759999999999999</v>
      </c>
      <c r="C1642" s="2">
        <v>1.1599999999999999</v>
      </c>
      <c r="D1642" s="1">
        <f t="shared" si="105"/>
        <v>1.0137931034482759</v>
      </c>
      <c r="E1642" s="1">
        <f t="shared" si="106"/>
        <v>4.2856350343210519</v>
      </c>
      <c r="F1642" s="1">
        <f t="shared" si="110"/>
        <v>0.8341925427349639</v>
      </c>
      <c r="G1642" s="1">
        <f t="shared" si="109"/>
        <v>5.1374650512581548</v>
      </c>
    </row>
    <row r="1643" spans="1:7" x14ac:dyDescent="0.25">
      <c r="A1643" s="2" t="s">
        <v>76</v>
      </c>
      <c r="B1643" s="2">
        <v>1.675</v>
      </c>
      <c r="C1643" s="2">
        <v>1.08</v>
      </c>
      <c r="D1643" s="1">
        <f t="shared" si="105"/>
        <v>1.5509259259259258</v>
      </c>
      <c r="E1643" s="1">
        <f t="shared" si="106"/>
        <v>5.6831411103439358</v>
      </c>
      <c r="F1643" s="1">
        <f t="shared" si="110"/>
        <v>1.2046562693896206</v>
      </c>
      <c r="G1643" s="1">
        <f t="shared" si="109"/>
        <v>4.7176454020560481</v>
      </c>
    </row>
    <row r="1644" spans="1:7" x14ac:dyDescent="0.25">
      <c r="A1644" s="2" t="s">
        <v>76</v>
      </c>
      <c r="B1644" s="2">
        <v>1.901</v>
      </c>
      <c r="C1644" s="2">
        <v>1.165</v>
      </c>
      <c r="D1644" s="1">
        <f t="shared" si="105"/>
        <v>1.6317596566523604</v>
      </c>
      <c r="E1644" s="1">
        <f t="shared" si="106"/>
        <v>6.9575752941624396</v>
      </c>
      <c r="F1644" s="1">
        <f t="shared" si="110"/>
        <v>1.6124452190916694</v>
      </c>
      <c r="G1644" s="1">
        <f t="shared" si="109"/>
        <v>4.3149219655857927</v>
      </c>
    </row>
    <row r="1645" spans="1:7" x14ac:dyDescent="0.25">
      <c r="A1645" s="2" t="s">
        <v>76</v>
      </c>
      <c r="B1645" s="2">
        <v>1.464</v>
      </c>
      <c r="C1645" s="2">
        <v>1.242</v>
      </c>
      <c r="D1645" s="1">
        <f t="shared" si="105"/>
        <v>1.1787439613526569</v>
      </c>
      <c r="E1645" s="1">
        <f t="shared" si="106"/>
        <v>5.7123202229104777</v>
      </c>
      <c r="F1645" s="1">
        <f t="shared" si="110"/>
        <v>1.2721032791491724</v>
      </c>
      <c r="G1645" s="1">
        <f t="shared" si="109"/>
        <v>4.49045318610536</v>
      </c>
    </row>
    <row r="1646" spans="1:7" x14ac:dyDescent="0.25">
      <c r="A1646" s="2" t="s">
        <v>76</v>
      </c>
      <c r="B1646" s="2">
        <v>1.0049999999999999</v>
      </c>
      <c r="C1646" s="2">
        <v>0.90500000000000003</v>
      </c>
      <c r="D1646" s="1">
        <f t="shared" si="105"/>
        <v>1.1104972375690607</v>
      </c>
      <c r="E1646" s="1">
        <f t="shared" si="106"/>
        <v>2.8573570582562562</v>
      </c>
      <c r="F1646" s="1">
        <f t="shared" si="110"/>
        <v>0.45242671397953843</v>
      </c>
      <c r="G1646" s="1">
        <f t="shared" si="109"/>
        <v>6.3156240999188293</v>
      </c>
    </row>
    <row r="1647" spans="1:7" x14ac:dyDescent="0.25">
      <c r="A1647" s="2" t="s">
        <v>76</v>
      </c>
      <c r="B1647" s="2">
        <v>1.74</v>
      </c>
      <c r="C1647" s="2">
        <v>0.999</v>
      </c>
      <c r="D1647" s="1">
        <f t="shared" si="105"/>
        <v>1.7417417417417418</v>
      </c>
      <c r="E1647" s="1">
        <f t="shared" si="106"/>
        <v>5.4609048460289937</v>
      </c>
      <c r="F1647" s="1">
        <f t="shared" si="110"/>
        <v>1.1028462105236252</v>
      </c>
      <c r="G1647" s="1">
        <f t="shared" si="109"/>
        <v>4.9516467426915192</v>
      </c>
    </row>
    <row r="1648" spans="1:7" x14ac:dyDescent="0.25">
      <c r="A1648" s="2" t="s">
        <v>76</v>
      </c>
      <c r="B1648" s="2">
        <f>(1.444+1.364)</f>
        <v>2.8079999999999998</v>
      </c>
      <c r="C1648" s="2">
        <v>1.0920000000000001</v>
      </c>
      <c r="D1648" s="1">
        <f t="shared" si="105"/>
        <v>2.5714285714285712</v>
      </c>
      <c r="E1648" s="1">
        <f t="shared" si="106"/>
        <v>9.6331786510379125</v>
      </c>
      <c r="F1648" s="1">
        <f t="shared" si="110"/>
        <v>2.2889502828049526</v>
      </c>
      <c r="G1648" s="1">
        <f t="shared" si="109"/>
        <v>4.2085574000467618</v>
      </c>
    </row>
    <row r="1649" spans="1:7" x14ac:dyDescent="0.25">
      <c r="A1649" s="2" t="s">
        <v>76</v>
      </c>
      <c r="B1649" s="2">
        <v>1.746</v>
      </c>
      <c r="C1649" s="2">
        <v>1.1180000000000001</v>
      </c>
      <c r="D1649" s="1">
        <f t="shared" si="105"/>
        <v>1.5617173524150267</v>
      </c>
      <c r="E1649" s="1">
        <f t="shared" si="106"/>
        <v>6.1324768244015777</v>
      </c>
      <c r="F1649" s="1">
        <f t="shared" si="110"/>
        <v>1.3481848725413121</v>
      </c>
      <c r="G1649" s="1">
        <f t="shared" si="109"/>
        <v>4.5486913177136703</v>
      </c>
    </row>
    <row r="1650" spans="1:7" x14ac:dyDescent="0.25">
      <c r="A1650" s="2" t="s">
        <v>76</v>
      </c>
      <c r="B1650" s="2">
        <v>1.387</v>
      </c>
      <c r="C1650" s="2">
        <v>0.96</v>
      </c>
      <c r="D1650" s="1">
        <f t="shared" si="105"/>
        <v>1.4447916666666667</v>
      </c>
      <c r="E1650" s="1">
        <f t="shared" si="106"/>
        <v>4.1830934501078811</v>
      </c>
      <c r="F1650" s="1">
        <f t="shared" si="110"/>
        <v>0.77231908486202316</v>
      </c>
      <c r="G1650" s="1">
        <f t="shared" si="109"/>
        <v>5.4162761636988446</v>
      </c>
    </row>
    <row r="1651" spans="1:7" x14ac:dyDescent="0.25">
      <c r="A1651" s="2" t="s">
        <v>76</v>
      </c>
      <c r="B1651" s="2">
        <v>2.0670000000000002</v>
      </c>
      <c r="C1651" s="2">
        <v>1.042</v>
      </c>
      <c r="D1651" s="1">
        <f t="shared" si="105"/>
        <v>1.9836852207293667</v>
      </c>
      <c r="E1651" s="1">
        <f t="shared" si="106"/>
        <v>6.7664062395988473</v>
      </c>
      <c r="F1651" s="1">
        <f t="shared" si="110"/>
        <v>1.4664578762003813</v>
      </c>
      <c r="G1651" s="1">
        <f t="shared" si="109"/>
        <v>4.6141156520163591</v>
      </c>
    </row>
    <row r="1652" spans="1:7" x14ac:dyDescent="0.25">
      <c r="A1652" s="2" t="s">
        <v>76</v>
      </c>
      <c r="B1652" s="2">
        <v>1.3919999999999999</v>
      </c>
      <c r="C1652" s="2">
        <v>1.0229999999999999</v>
      </c>
      <c r="D1652" s="1">
        <f t="shared" si="105"/>
        <v>1.3607038123167157</v>
      </c>
      <c r="E1652" s="1">
        <f t="shared" si="106"/>
        <v>4.4736782041943224</v>
      </c>
      <c r="F1652" s="1">
        <f t="shared" si="110"/>
        <v>0.86386099422381846</v>
      </c>
      <c r="G1652" s="1">
        <f t="shared" si="109"/>
        <v>5.1787014740883572</v>
      </c>
    </row>
    <row r="1653" spans="1:7" x14ac:dyDescent="0.25">
      <c r="A1653" s="2" t="s">
        <v>76</v>
      </c>
      <c r="B1653" s="2">
        <v>1.7290000000000001</v>
      </c>
      <c r="C1653" s="2">
        <v>1.1080000000000001</v>
      </c>
      <c r="D1653" s="1">
        <f t="shared" si="105"/>
        <v>1.5604693140794224</v>
      </c>
      <c r="E1653" s="1">
        <f t="shared" si="106"/>
        <v>6.0184495774468827</v>
      </c>
      <c r="F1653" s="1">
        <f t="shared" si="110"/>
        <v>1.3109974674984417</v>
      </c>
      <c r="G1653" s="1">
        <f t="shared" si="109"/>
        <v>4.5907408112167358</v>
      </c>
    </row>
    <row r="1654" spans="1:7" x14ac:dyDescent="0.25">
      <c r="A1654" s="2" t="s">
        <v>76</v>
      </c>
      <c r="B1654" s="2">
        <v>1.2270000000000001</v>
      </c>
      <c r="C1654" s="2">
        <v>0.84</v>
      </c>
      <c r="D1654" s="1">
        <f t="shared" si="105"/>
        <v>1.4607142857142859</v>
      </c>
      <c r="E1654" s="1">
        <f t="shared" si="106"/>
        <v>3.2379767162019282</v>
      </c>
      <c r="F1654" s="1">
        <f t="shared" si="110"/>
        <v>0.5248055660562978</v>
      </c>
      <c r="G1654" s="1">
        <f t="shared" si="109"/>
        <v>6.1698597073465082</v>
      </c>
    </row>
    <row r="1655" spans="1:7" x14ac:dyDescent="0.25">
      <c r="A1655" s="2" t="s">
        <v>76</v>
      </c>
      <c r="B1655" s="2">
        <v>0.97199999999999998</v>
      </c>
      <c r="C1655" s="2">
        <v>0.94</v>
      </c>
      <c r="D1655" s="1">
        <f t="shared" si="105"/>
        <v>1.0340425531914894</v>
      </c>
      <c r="E1655" s="1">
        <f t="shared" si="106"/>
        <v>2.8704103757319221</v>
      </c>
      <c r="F1655" s="1">
        <f t="shared" si="110"/>
        <v>0.4571000555812329</v>
      </c>
      <c r="G1655" s="1">
        <f t="shared" si="109"/>
        <v>6.2796106469118795</v>
      </c>
    </row>
    <row r="1656" spans="1:7" x14ac:dyDescent="0.25">
      <c r="A1656" s="2" t="s">
        <v>76</v>
      </c>
      <c r="B1656" s="2">
        <v>1.4570000000000001</v>
      </c>
      <c r="C1656" s="2">
        <v>1.008</v>
      </c>
      <c r="D1656" s="1">
        <f t="shared" si="105"/>
        <v>1.4454365079365079</v>
      </c>
      <c r="E1656" s="1">
        <f t="shared" si="106"/>
        <v>4.6139189002505718</v>
      </c>
      <c r="F1656" s="1">
        <f t="shared" si="110"/>
        <v>0.89457459023307107</v>
      </c>
      <c r="G1656" s="1">
        <f t="shared" si="109"/>
        <v>5.1576681817538192</v>
      </c>
    </row>
    <row r="1657" spans="1:7" x14ac:dyDescent="0.25">
      <c r="A1657" s="2" t="s">
        <v>76</v>
      </c>
      <c r="B1657" s="2">
        <v>1.1819999999999999</v>
      </c>
      <c r="C1657" s="2">
        <v>1.004</v>
      </c>
      <c r="D1657" s="1">
        <f t="shared" ref="D1657:D1720" si="111">B1657/C1657</f>
        <v>1.1772908366533863</v>
      </c>
      <c r="E1657" s="1">
        <f t="shared" ref="E1657:E1720" si="112">((4*PI()*(C1657/2)^2)+((PI()*C1657)*(B1657-C1657)))</f>
        <v>3.7282159666093078</v>
      </c>
      <c r="F1657" s="1">
        <f t="shared" si="110"/>
        <v>0.67082864404042186</v>
      </c>
      <c r="G1657" s="1">
        <f t="shared" si="109"/>
        <v>5.5576278677579216</v>
      </c>
    </row>
    <row r="1658" spans="1:7" x14ac:dyDescent="0.25">
      <c r="A1658" s="2" t="s">
        <v>76</v>
      </c>
      <c r="B1658" s="2">
        <v>1.294</v>
      </c>
      <c r="C1658" s="2">
        <v>0.92500000000000004</v>
      </c>
      <c r="D1658" s="1">
        <f t="shared" si="111"/>
        <v>1.3989189189189188</v>
      </c>
      <c r="E1658" s="1">
        <f t="shared" si="112"/>
        <v>3.7603293267143032</v>
      </c>
      <c r="F1658" s="1">
        <f t="shared" si="110"/>
        <v>0.66237421320595891</v>
      </c>
      <c r="G1658" s="1">
        <f t="shared" si="109"/>
        <v>5.6770466780612194</v>
      </c>
    </row>
    <row r="1659" spans="1:7" x14ac:dyDescent="0.25">
      <c r="A1659" s="2" t="s">
        <v>76</v>
      </c>
      <c r="B1659" s="2">
        <v>1.7290000000000001</v>
      </c>
      <c r="C1659" s="2">
        <v>1.06</v>
      </c>
      <c r="D1659" s="1">
        <f t="shared" si="111"/>
        <v>1.631132075471698</v>
      </c>
      <c r="E1659" s="1">
        <f t="shared" si="112"/>
        <v>5.7577225199401578</v>
      </c>
      <c r="F1659" s="1">
        <f t="shared" si="110"/>
        <v>1.2139892081251502</v>
      </c>
      <c r="G1659" s="1">
        <f t="shared" si="109"/>
        <v>4.7428119470948324</v>
      </c>
    </row>
    <row r="1660" spans="1:7" x14ac:dyDescent="0.25">
      <c r="A1660" s="2" t="s">
        <v>76</v>
      </c>
      <c r="B1660" s="2">
        <v>0.96</v>
      </c>
      <c r="C1660" s="2">
        <v>0.88400000000000001</v>
      </c>
      <c r="D1660" s="1">
        <f t="shared" si="111"/>
        <v>1.0859728506787329</v>
      </c>
      <c r="E1660" s="1">
        <f t="shared" si="112"/>
        <v>2.6660811895424419</v>
      </c>
      <c r="F1660" s="1">
        <f t="shared" si="110"/>
        <v>0.40835106597437626</v>
      </c>
      <c r="G1660" s="1">
        <f t="shared" si="109"/>
        <v>6.5288948938601195</v>
      </c>
    </row>
    <row r="1661" spans="1:7" x14ac:dyDescent="0.25">
      <c r="A1661" s="2" t="s">
        <v>76</v>
      </c>
      <c r="B1661" s="2">
        <v>1.161</v>
      </c>
      <c r="C1661" s="2">
        <v>1.0660000000000001</v>
      </c>
      <c r="D1661" s="1">
        <f t="shared" si="111"/>
        <v>1.0891181988742964</v>
      </c>
      <c r="E1661" s="1">
        <f t="shared" si="112"/>
        <v>3.8881167494917217</v>
      </c>
      <c r="F1661" s="1">
        <f t="shared" si="110"/>
        <v>0.71905098647960874</v>
      </c>
      <c r="G1661" s="1">
        <f t="shared" si="109"/>
        <v>5.4072893613949349</v>
      </c>
    </row>
    <row r="1662" spans="1:7" x14ac:dyDescent="0.25">
      <c r="A1662" s="2" t="s">
        <v>76</v>
      </c>
      <c r="B1662" s="2">
        <v>2.08</v>
      </c>
      <c r="C1662" s="2">
        <v>1.0640000000000001</v>
      </c>
      <c r="D1662" s="1">
        <f t="shared" si="111"/>
        <v>1.9548872180451127</v>
      </c>
      <c r="E1662" s="1">
        <f t="shared" si="112"/>
        <v>6.9527215335126442</v>
      </c>
      <c r="F1662" s="1">
        <f t="shared" si="110"/>
        <v>1.5340734376417862</v>
      </c>
      <c r="G1662" s="1">
        <f t="shared" si="109"/>
        <v>4.5321960232885141</v>
      </c>
    </row>
    <row r="1663" spans="1:7" x14ac:dyDescent="0.25">
      <c r="A1663" s="2" t="s">
        <v>76</v>
      </c>
      <c r="B1663" s="2">
        <v>1.0920000000000001</v>
      </c>
      <c r="C1663" s="2">
        <v>1.091</v>
      </c>
      <c r="D1663" s="1">
        <f t="shared" si="111"/>
        <v>1.000916590284143</v>
      </c>
      <c r="E1663" s="1">
        <f t="shared" si="112"/>
        <v>3.7428055228925792</v>
      </c>
      <c r="F1663" s="1">
        <f t="shared" si="110"/>
        <v>0.68087841908307623</v>
      </c>
      <c r="G1663" s="1">
        <f t="shared" si="109"/>
        <v>5.4970247521325932</v>
      </c>
    </row>
    <row r="1664" spans="1:7" x14ac:dyDescent="0.25">
      <c r="A1664" s="2" t="s">
        <v>76</v>
      </c>
      <c r="B1664" s="2">
        <v>1.0009999999999999</v>
      </c>
      <c r="C1664" s="2">
        <v>0.91100000000000003</v>
      </c>
      <c r="D1664" s="1">
        <f t="shared" si="111"/>
        <v>1.0987925356750821</v>
      </c>
      <c r="E1664" s="1">
        <f t="shared" si="112"/>
        <v>2.8648528983277215</v>
      </c>
      <c r="F1664" s="1">
        <f t="shared" si="110"/>
        <v>0.45453471793770817</v>
      </c>
      <c r="G1664" s="1">
        <f t="shared" si="109"/>
        <v>6.3028252524383319</v>
      </c>
    </row>
    <row r="1665" spans="1:7" x14ac:dyDescent="0.25">
      <c r="A1665" s="2" t="s">
        <v>76</v>
      </c>
      <c r="B1665" s="2">
        <v>2.125</v>
      </c>
      <c r="C1665" s="2">
        <v>1.0629999999999999</v>
      </c>
      <c r="D1665" s="1">
        <f t="shared" si="111"/>
        <v>1.9990592662276576</v>
      </c>
      <c r="E1665" s="1">
        <f t="shared" si="112"/>
        <v>7.0964651053776429</v>
      </c>
      <c r="F1665" s="1">
        <f t="shared" si="110"/>
        <v>1.5714234221988743</v>
      </c>
      <c r="G1665" s="1">
        <f t="shared" si="109"/>
        <v>4.5159471375624802</v>
      </c>
    </row>
    <row r="1666" spans="1:7" x14ac:dyDescent="0.25">
      <c r="A1666" s="2" t="s">
        <v>76</v>
      </c>
      <c r="B1666" s="2">
        <v>1.0740000000000001</v>
      </c>
      <c r="C1666" s="2">
        <v>1.024</v>
      </c>
      <c r="D1666" s="1">
        <f t="shared" si="111"/>
        <v>1.048828125</v>
      </c>
      <c r="E1666" s="1">
        <f t="shared" si="112"/>
        <v>3.4550482021943685</v>
      </c>
      <c r="F1666" s="1">
        <f t="shared" si="110"/>
        <v>0.60338738758421628</v>
      </c>
      <c r="G1666" s="1">
        <f t="shared" si="109"/>
        <v>5.7260862147406728</v>
      </c>
    </row>
    <row r="1667" spans="1:7" x14ac:dyDescent="0.25">
      <c r="A1667" s="2" t="s">
        <v>76</v>
      </c>
      <c r="B1667" s="2">
        <v>1.034</v>
      </c>
      <c r="C1667" s="2">
        <v>1.0329999999999999</v>
      </c>
      <c r="D1667" s="1">
        <f t="shared" si="111"/>
        <v>1.000968054211036</v>
      </c>
      <c r="E1667" s="1">
        <f t="shared" si="112"/>
        <v>3.3556042283376364</v>
      </c>
      <c r="F1667" s="1">
        <f t="shared" si="110"/>
        <v>0.5780025578923903</v>
      </c>
      <c r="G1667" s="1">
        <f t="shared" si="109"/>
        <v>5.8055179557914105</v>
      </c>
    </row>
    <row r="1668" spans="1:7" x14ac:dyDescent="0.25">
      <c r="A1668" s="2" t="s">
        <v>76</v>
      </c>
      <c r="B1668" s="2">
        <v>1.7010000000000001</v>
      </c>
      <c r="C1668" s="2">
        <v>1.133</v>
      </c>
      <c r="D1668" s="1">
        <f t="shared" si="111"/>
        <v>1.501323918799647</v>
      </c>
      <c r="E1668" s="1">
        <f t="shared" si="112"/>
        <v>6.0545810345558184</v>
      </c>
      <c r="F1668" s="1">
        <f t="shared" si="110"/>
        <v>1.3341939074682743</v>
      </c>
      <c r="G1668" s="1">
        <f t="shared" si="109"/>
        <v>4.5380068074548525</v>
      </c>
    </row>
    <row r="1669" spans="1:7" x14ac:dyDescent="0.25">
      <c r="A1669" s="2" t="s">
        <v>76</v>
      </c>
      <c r="B1669" s="2">
        <v>2.2450000000000001</v>
      </c>
      <c r="C1669" s="2">
        <v>1.181</v>
      </c>
      <c r="D1669" s="1">
        <f t="shared" si="111"/>
        <v>1.9009314140558848</v>
      </c>
      <c r="E1669" s="1">
        <f t="shared" si="112"/>
        <v>8.3294459741320317</v>
      </c>
      <c r="F1669" s="1">
        <f t="shared" si="110"/>
        <v>2.0280296366937232</v>
      </c>
      <c r="G1669" s="1">
        <f t="shared" si="109"/>
        <v>4.1071618596814226</v>
      </c>
    </row>
    <row r="1670" spans="1:7" x14ac:dyDescent="0.25">
      <c r="A1670" s="2" t="s">
        <v>76</v>
      </c>
      <c r="B1670" s="2">
        <v>1.5189999999999999</v>
      </c>
      <c r="C1670" s="2">
        <v>0.95099999999999996</v>
      </c>
      <c r="D1670" s="1">
        <f t="shared" si="111"/>
        <v>1.5972660357518402</v>
      </c>
      <c r="E1670" s="1">
        <f t="shared" si="112"/>
        <v>4.5382473580035532</v>
      </c>
      <c r="F1670" s="1">
        <f t="shared" si="110"/>
        <v>0.85379849101852812</v>
      </c>
      <c r="G1670" s="1">
        <f t="shared" si="109"/>
        <v>5.315361183866357</v>
      </c>
    </row>
    <row r="1671" spans="1:7" x14ac:dyDescent="0.25">
      <c r="A1671" s="2" t="s">
        <v>76</v>
      </c>
      <c r="B1671" s="2">
        <v>1.1220000000000001</v>
      </c>
      <c r="C1671" s="2">
        <v>1.0720000000000001</v>
      </c>
      <c r="D1671" s="1">
        <f t="shared" si="111"/>
        <v>1.0466417910447761</v>
      </c>
      <c r="E1671" s="1">
        <f t="shared" si="112"/>
        <v>3.7786573782553465</v>
      </c>
      <c r="F1671" s="1">
        <f t="shared" si="110"/>
        <v>0.69016290163171745</v>
      </c>
      <c r="G1671" s="1">
        <f t="shared" si="109"/>
        <v>5.4750224466160917</v>
      </c>
    </row>
    <row r="1672" spans="1:7" x14ac:dyDescent="0.25">
      <c r="A1672" s="2" t="s">
        <v>76</v>
      </c>
      <c r="B1672" s="2">
        <v>1.8080000000000001</v>
      </c>
      <c r="C1672" s="2">
        <v>1.101</v>
      </c>
      <c r="D1672" s="1">
        <f t="shared" si="111"/>
        <v>1.6421435059037239</v>
      </c>
      <c r="E1672" s="1">
        <f t="shared" si="112"/>
        <v>6.2536794689770705</v>
      </c>
      <c r="F1672" s="1">
        <f t="shared" si="110"/>
        <v>1.3719190926977807</v>
      </c>
      <c r="G1672" s="1">
        <f t="shared" si="109"/>
        <v>4.5583442218007608</v>
      </c>
    </row>
    <row r="1673" spans="1:7" x14ac:dyDescent="0.25">
      <c r="A1673" s="2" t="s">
        <v>76</v>
      </c>
      <c r="B1673" s="2">
        <v>1.458</v>
      </c>
      <c r="C1673" s="2">
        <v>0.98899999999999999</v>
      </c>
      <c r="D1673" s="1">
        <f t="shared" si="111"/>
        <v>1.4742163801820021</v>
      </c>
      <c r="E1673" s="1">
        <f t="shared" si="112"/>
        <v>4.5300572259556455</v>
      </c>
      <c r="F1673" s="1">
        <f t="shared" si="110"/>
        <v>0.86680195639296986</v>
      </c>
      <c r="G1673" s="1">
        <f t="shared" si="109"/>
        <v>5.2261732827722378</v>
      </c>
    </row>
    <row r="1674" spans="1:7" x14ac:dyDescent="0.25">
      <c r="A1674" s="2" t="s">
        <v>76</v>
      </c>
      <c r="B1674" s="2">
        <v>1.097</v>
      </c>
      <c r="C1674" s="2">
        <v>1.028</v>
      </c>
      <c r="D1674" s="1">
        <f t="shared" si="111"/>
        <v>1.0671206225680934</v>
      </c>
      <c r="E1674" s="1">
        <f t="shared" si="112"/>
        <v>3.542824300935667</v>
      </c>
      <c r="F1674" s="1">
        <f t="shared" si="110"/>
        <v>0.62609380978592388</v>
      </c>
      <c r="G1674" s="1">
        <f t="shared" si="109"/>
        <v>5.6586157626235618</v>
      </c>
    </row>
    <row r="1675" spans="1:7" x14ac:dyDescent="0.25">
      <c r="A1675" s="2" t="s">
        <v>76</v>
      </c>
      <c r="B1675" s="2">
        <v>1.333</v>
      </c>
      <c r="C1675" s="2">
        <v>0.89600000000000002</v>
      </c>
      <c r="D1675" s="1">
        <f t="shared" si="111"/>
        <v>1.4877232142857142</v>
      </c>
      <c r="E1675" s="1">
        <f t="shared" si="112"/>
        <v>3.7522177344827341</v>
      </c>
      <c r="F1675" s="1">
        <f t="shared" si="110"/>
        <v>0.65217841588956815</v>
      </c>
      <c r="G1675" s="1">
        <f t="shared" si="109"/>
        <v>5.7533608029096266</v>
      </c>
    </row>
    <row r="1676" spans="1:7" x14ac:dyDescent="0.25">
      <c r="A1676" s="2" t="s">
        <v>76</v>
      </c>
      <c r="B1676" s="2">
        <v>1.5509999999999999</v>
      </c>
      <c r="C1676" s="2">
        <v>1.115</v>
      </c>
      <c r="D1676" s="1">
        <f t="shared" si="111"/>
        <v>1.391031390134529</v>
      </c>
      <c r="E1676" s="1">
        <f t="shared" si="112"/>
        <v>5.4329603793753121</v>
      </c>
      <c r="F1676" s="1">
        <f t="shared" si="110"/>
        <v>1.1515324743061621</v>
      </c>
      <c r="G1676" s="1">
        <f t="shared" si="109"/>
        <v>4.7180261960470178</v>
      </c>
    </row>
    <row r="1677" spans="1:7" x14ac:dyDescent="0.25">
      <c r="A1677" s="2" t="s">
        <v>76</v>
      </c>
      <c r="B1677" s="2">
        <v>1.716</v>
      </c>
      <c r="C1677" s="2">
        <v>0.98299999999999998</v>
      </c>
      <c r="D1677" s="1">
        <f t="shared" si="111"/>
        <v>1.745676500508647</v>
      </c>
      <c r="E1677" s="1">
        <f t="shared" si="112"/>
        <v>5.2993264526695629</v>
      </c>
      <c r="F1677" s="1">
        <f t="shared" si="110"/>
        <v>1.0536361628733228</v>
      </c>
      <c r="G1677" s="1">
        <f t="shared" ref="G1677:G1740" si="113">E1677/F1677</f>
        <v>5.0295601455231118</v>
      </c>
    </row>
    <row r="1678" spans="1:7" x14ac:dyDescent="0.25">
      <c r="A1678" s="2" t="s">
        <v>76</v>
      </c>
      <c r="B1678" s="2">
        <v>1.6619999999999999</v>
      </c>
      <c r="C1678" s="2">
        <v>1.1930000000000001</v>
      </c>
      <c r="D1678" s="1">
        <f t="shared" si="111"/>
        <v>1.3931265716680636</v>
      </c>
      <c r="E1678" s="1">
        <f t="shared" si="112"/>
        <v>6.2290430993876198</v>
      </c>
      <c r="F1678" s="1">
        <f t="shared" ref="F1678:F1741" si="114">(((4/3)*PI()*(C1678/2)^3)+(PI()*((C1678/2)^2)*(B1678-C1678)))</f>
        <v>1.4132934841476559</v>
      </c>
      <c r="G1678" s="1">
        <f t="shared" si="113"/>
        <v>4.4074660848976439</v>
      </c>
    </row>
    <row r="1679" spans="1:7" x14ac:dyDescent="0.25">
      <c r="A1679" s="2" t="s">
        <v>76</v>
      </c>
      <c r="B1679" s="2">
        <v>1.6020000000000001</v>
      </c>
      <c r="C1679" s="2">
        <v>1.1020000000000001</v>
      </c>
      <c r="D1679" s="1">
        <f t="shared" si="111"/>
        <v>1.4537205081669691</v>
      </c>
      <c r="E1679" s="1">
        <f t="shared" si="112"/>
        <v>5.546180237018036</v>
      </c>
      <c r="F1679" s="1">
        <f t="shared" si="114"/>
        <v>1.1776135487360651</v>
      </c>
      <c r="G1679" s="1">
        <f t="shared" si="113"/>
        <v>4.7096776722472002</v>
      </c>
    </row>
    <row r="1680" spans="1:7" x14ac:dyDescent="0.25">
      <c r="A1680" s="2" t="s">
        <v>76</v>
      </c>
      <c r="B1680" s="2">
        <v>1.3360000000000001</v>
      </c>
      <c r="C1680" s="2">
        <v>1.1850000000000001</v>
      </c>
      <c r="D1680" s="1">
        <f t="shared" si="111"/>
        <v>1.1274261603375528</v>
      </c>
      <c r="E1680" s="1">
        <f t="shared" si="112"/>
        <v>4.9736438254572173</v>
      </c>
      <c r="F1680" s="1">
        <f t="shared" si="114"/>
        <v>1.0378060675729717</v>
      </c>
      <c r="G1680" s="1">
        <f t="shared" si="113"/>
        <v>4.7924597676410325</v>
      </c>
    </row>
    <row r="1681" spans="1:7" x14ac:dyDescent="0.25">
      <c r="A1681" s="2" t="s">
        <v>76</v>
      </c>
      <c r="B1681" s="2">
        <v>1.1080000000000001</v>
      </c>
      <c r="C1681" s="2">
        <v>1.0820000000000001</v>
      </c>
      <c r="D1681" s="1">
        <f t="shared" si="111"/>
        <v>1.0240295748613679</v>
      </c>
      <c r="E1681" s="1">
        <f t="shared" si="112"/>
        <v>3.7663172023120453</v>
      </c>
      <c r="F1681" s="1">
        <f t="shared" si="114"/>
        <v>0.68716140097213174</v>
      </c>
      <c r="G1681" s="1">
        <f t="shared" si="113"/>
        <v>5.4809789912294429</v>
      </c>
    </row>
    <row r="1682" spans="1:7" x14ac:dyDescent="0.25">
      <c r="A1682" s="2" t="s">
        <v>76</v>
      </c>
      <c r="B1682" s="2">
        <v>1.0149999999999999</v>
      </c>
      <c r="C1682" s="2">
        <v>0.98</v>
      </c>
      <c r="D1682" s="1">
        <f t="shared" si="111"/>
        <v>1.0357142857142856</v>
      </c>
      <c r="E1682" s="1">
        <f t="shared" si="112"/>
        <v>3.1249422125257666</v>
      </c>
      <c r="F1682" s="1">
        <f t="shared" si="114"/>
        <v>0.51920735266735574</v>
      </c>
      <c r="G1682" s="1">
        <f t="shared" si="113"/>
        <v>6.0186786579038403</v>
      </c>
    </row>
    <row r="1683" spans="1:7" x14ac:dyDescent="0.25">
      <c r="A1683" s="2" t="s">
        <v>76</v>
      </c>
      <c r="B1683" s="2">
        <v>1.7130000000000001</v>
      </c>
      <c r="C1683" s="2">
        <v>1.008</v>
      </c>
      <c r="D1683" s="1">
        <f t="shared" si="111"/>
        <v>1.6994047619047619</v>
      </c>
      <c r="E1683" s="1">
        <f t="shared" si="112"/>
        <v>5.4246006013241104</v>
      </c>
      <c r="F1683" s="1">
        <f t="shared" si="114"/>
        <v>1.0988663789036028</v>
      </c>
      <c r="G1683" s="1">
        <f t="shared" si="113"/>
        <v>4.9365425182418647</v>
      </c>
    </row>
    <row r="1684" spans="1:7" x14ac:dyDescent="0.25">
      <c r="A1684" s="2" t="s">
        <v>76</v>
      </c>
      <c r="B1684" s="2">
        <v>1.9770000000000001</v>
      </c>
      <c r="C1684" s="2">
        <v>1.0129999999999999</v>
      </c>
      <c r="D1684" s="1">
        <f t="shared" si="111"/>
        <v>1.9516288252714711</v>
      </c>
      <c r="E1684" s="1">
        <f t="shared" si="112"/>
        <v>6.2916707489369319</v>
      </c>
      <c r="F1684" s="1">
        <f t="shared" si="114"/>
        <v>1.3212227457820926</v>
      </c>
      <c r="G1684" s="1">
        <f t="shared" si="113"/>
        <v>4.7620060803695914</v>
      </c>
    </row>
    <row r="1685" spans="1:7" x14ac:dyDescent="0.25">
      <c r="A1685" s="2" t="s">
        <v>76</v>
      </c>
      <c r="B1685" s="2">
        <v>1.2430000000000001</v>
      </c>
      <c r="C1685" s="2">
        <v>1.141</v>
      </c>
      <c r="D1685" s="1">
        <f t="shared" si="111"/>
        <v>1.0893952673093779</v>
      </c>
      <c r="E1685" s="1">
        <f t="shared" si="112"/>
        <v>4.455604621658221</v>
      </c>
      <c r="F1685" s="1">
        <f t="shared" si="114"/>
        <v>0.88207230706164763</v>
      </c>
      <c r="G1685" s="1">
        <f t="shared" si="113"/>
        <v>5.0512918113263261</v>
      </c>
    </row>
    <row r="1686" spans="1:7" x14ac:dyDescent="0.25">
      <c r="A1686" s="2" t="s">
        <v>76</v>
      </c>
      <c r="B1686" s="2">
        <v>1.393</v>
      </c>
      <c r="C1686" s="2">
        <v>1.149</v>
      </c>
      <c r="D1686" s="1">
        <f t="shared" si="111"/>
        <v>1.2123585726718886</v>
      </c>
      <c r="E1686" s="1">
        <f t="shared" si="112"/>
        <v>5.0282981128517186</v>
      </c>
      <c r="F1686" s="1">
        <f t="shared" si="114"/>
        <v>1.0472522751226292</v>
      </c>
      <c r="G1686" s="1">
        <f t="shared" si="113"/>
        <v>4.8014200897896586</v>
      </c>
    </row>
    <row r="1687" spans="1:7" x14ac:dyDescent="0.25">
      <c r="A1687" s="2" t="s">
        <v>76</v>
      </c>
      <c r="B1687" s="2">
        <v>1.1140000000000001</v>
      </c>
      <c r="C1687" s="2">
        <v>0.999</v>
      </c>
      <c r="D1687" s="1">
        <f t="shared" si="111"/>
        <v>1.1151151151151153</v>
      </c>
      <c r="E1687" s="1">
        <f t="shared" si="112"/>
        <v>3.4962344818829307</v>
      </c>
      <c r="F1687" s="1">
        <f t="shared" si="114"/>
        <v>0.61216978707814595</v>
      </c>
      <c r="G1687" s="1">
        <f t="shared" si="113"/>
        <v>5.7112169788226126</v>
      </c>
    </row>
    <row r="1688" spans="1:7" x14ac:dyDescent="0.25">
      <c r="A1688" s="2" t="s">
        <v>76</v>
      </c>
      <c r="B1688" s="2">
        <v>1.8260000000000001</v>
      </c>
      <c r="C1688" s="2">
        <v>1.2649999999999999</v>
      </c>
      <c r="D1688" s="1">
        <f t="shared" si="111"/>
        <v>1.4434782608695653</v>
      </c>
      <c r="E1688" s="1">
        <f t="shared" si="112"/>
        <v>7.2567334546005267</v>
      </c>
      <c r="F1688" s="1">
        <f t="shared" si="114"/>
        <v>1.7649854794611857</v>
      </c>
      <c r="G1688" s="1">
        <f t="shared" si="113"/>
        <v>4.11149753867429</v>
      </c>
    </row>
    <row r="1689" spans="1:7" x14ac:dyDescent="0.25">
      <c r="A1689" s="2" t="s">
        <v>76</v>
      </c>
      <c r="B1689" s="2">
        <v>1.8080000000000001</v>
      </c>
      <c r="C1689" s="2">
        <v>0.98299999999999998</v>
      </c>
      <c r="D1689" s="1">
        <f t="shared" si="111"/>
        <v>1.8392675483214649</v>
      </c>
      <c r="E1689" s="1">
        <f t="shared" si="112"/>
        <v>5.5834395258896095</v>
      </c>
      <c r="F1689" s="1">
        <f t="shared" si="114"/>
        <v>1.1234569506171492</v>
      </c>
      <c r="G1689" s="1">
        <f t="shared" si="113"/>
        <v>4.9698740328434088</v>
      </c>
    </row>
    <row r="1690" spans="1:7" x14ac:dyDescent="0.25">
      <c r="A1690" s="2" t="s">
        <v>76</v>
      </c>
      <c r="B1690" s="2">
        <v>1.742</v>
      </c>
      <c r="C1690" s="2">
        <v>0.95899999999999996</v>
      </c>
      <c r="D1690" s="1">
        <f t="shared" si="111"/>
        <v>1.8164754953076121</v>
      </c>
      <c r="E1690" s="1">
        <f t="shared" si="112"/>
        <v>5.2482755720487297</v>
      </c>
      <c r="F1690" s="1">
        <f t="shared" si="114"/>
        <v>1.0273737944617642</v>
      </c>
      <c r="G1690" s="1">
        <f t="shared" si="113"/>
        <v>5.108438233815642</v>
      </c>
    </row>
    <row r="1691" spans="1:7" x14ac:dyDescent="0.25">
      <c r="A1691" s="2" t="s">
        <v>76</v>
      </c>
      <c r="B1691" s="2">
        <v>1.2010000000000001</v>
      </c>
      <c r="C1691" s="2">
        <v>1.1399999999999999</v>
      </c>
      <c r="D1691" s="1">
        <f t="shared" si="111"/>
        <v>1.0535087719298246</v>
      </c>
      <c r="E1691" s="1">
        <f t="shared" si="112"/>
        <v>4.3012801657359301</v>
      </c>
      <c r="F1691" s="1">
        <f t="shared" si="114"/>
        <v>0.83799753503723673</v>
      </c>
      <c r="G1691" s="1">
        <f t="shared" si="113"/>
        <v>5.132807658610596</v>
      </c>
    </row>
    <row r="1692" spans="1:7" x14ac:dyDescent="0.25">
      <c r="A1692" s="2" t="s">
        <v>76</v>
      </c>
      <c r="B1692" s="2">
        <v>1.1000000000000001</v>
      </c>
      <c r="C1692" s="2">
        <v>1.052</v>
      </c>
      <c r="D1692" s="1">
        <f t="shared" si="111"/>
        <v>1.0456273764258555</v>
      </c>
      <c r="E1692" s="1">
        <f t="shared" si="112"/>
        <v>3.6354510187341091</v>
      </c>
      <c r="F1692" s="1">
        <f t="shared" si="114"/>
        <v>0.65132299790910764</v>
      </c>
      <c r="G1692" s="1">
        <f t="shared" si="113"/>
        <v>5.5816407994262747</v>
      </c>
    </row>
    <row r="1693" spans="1:7" x14ac:dyDescent="0.25">
      <c r="A1693" s="2" t="s">
        <v>76</v>
      </c>
      <c r="B1693" s="2">
        <v>1.712</v>
      </c>
      <c r="C1693" s="2">
        <v>1.101</v>
      </c>
      <c r="D1693" s="1">
        <f t="shared" si="111"/>
        <v>1.5549500454132608</v>
      </c>
      <c r="E1693" s="1">
        <f t="shared" si="112"/>
        <v>5.9216256918632437</v>
      </c>
      <c r="F1693" s="1">
        <f t="shared" si="114"/>
        <v>1.2805212905471999</v>
      </c>
      <c r="G1693" s="1">
        <f t="shared" si="113"/>
        <v>4.6243867521583963</v>
      </c>
    </row>
    <row r="1694" spans="1:7" x14ac:dyDescent="0.25">
      <c r="A1694" s="2" t="s">
        <v>76</v>
      </c>
      <c r="B1694" s="2">
        <v>1.319</v>
      </c>
      <c r="C1694" s="2">
        <v>1.1579999999999999</v>
      </c>
      <c r="D1694" s="1">
        <f t="shared" si="111"/>
        <v>1.1390328151986184</v>
      </c>
      <c r="E1694" s="1">
        <f t="shared" si="112"/>
        <v>4.7984749022783566</v>
      </c>
      <c r="F1694" s="1">
        <f t="shared" si="114"/>
        <v>0.98262688837569523</v>
      </c>
      <c r="G1694" s="1">
        <f t="shared" si="113"/>
        <v>4.8833132484399506</v>
      </c>
    </row>
    <row r="1695" spans="1:7" x14ac:dyDescent="0.25">
      <c r="A1695" s="2" t="s">
        <v>76</v>
      </c>
      <c r="B1695" s="2">
        <v>1.599</v>
      </c>
      <c r="C1695" s="2">
        <v>1.095</v>
      </c>
      <c r="D1695" s="1">
        <f t="shared" si="111"/>
        <v>1.4602739726027398</v>
      </c>
      <c r="E1695" s="1">
        <f t="shared" si="112"/>
        <v>5.5006302851336368</v>
      </c>
      <c r="F1695" s="1">
        <f t="shared" si="114"/>
        <v>1.1620726485586497</v>
      </c>
      <c r="G1695" s="1">
        <f t="shared" si="113"/>
        <v>4.7334650651628518</v>
      </c>
    </row>
    <row r="1696" spans="1:7" x14ac:dyDescent="0.25">
      <c r="A1696" s="2" t="s">
        <v>76</v>
      </c>
      <c r="B1696" s="2">
        <v>1.61</v>
      </c>
      <c r="C1696" s="2">
        <v>1.1910000000000001</v>
      </c>
      <c r="D1696" s="1">
        <f t="shared" si="111"/>
        <v>1.3518052057094878</v>
      </c>
      <c r="E1696" s="1">
        <f t="shared" si="112"/>
        <v>6.0240353291849642</v>
      </c>
      <c r="F1696" s="1">
        <f t="shared" si="114"/>
        <v>1.3513697874957953</v>
      </c>
      <c r="G1696" s="1">
        <f t="shared" si="113"/>
        <v>4.4577253279785252</v>
      </c>
    </row>
    <row r="1697" spans="1:7" x14ac:dyDescent="0.25">
      <c r="A1697" s="2" t="s">
        <v>76</v>
      </c>
      <c r="B1697" s="2">
        <v>1.2290000000000001</v>
      </c>
      <c r="C1697" s="2">
        <v>1.105</v>
      </c>
      <c r="D1697" s="1">
        <f t="shared" si="111"/>
        <v>1.1122171945701358</v>
      </c>
      <c r="E1697" s="1">
        <f t="shared" si="112"/>
        <v>4.2664241952443511</v>
      </c>
      <c r="F1697" s="1">
        <f t="shared" si="114"/>
        <v>0.8253714087126125</v>
      </c>
      <c r="G1697" s="1">
        <f t="shared" si="113"/>
        <v>5.1690961792570222</v>
      </c>
    </row>
    <row r="1698" spans="1:7" x14ac:dyDescent="0.25">
      <c r="A1698" s="2" t="s">
        <v>76</v>
      </c>
      <c r="B1698" s="2">
        <v>1.756</v>
      </c>
      <c r="C1698" s="2">
        <v>1.321</v>
      </c>
      <c r="D1698" s="1">
        <f t="shared" si="111"/>
        <v>1.3292959878879638</v>
      </c>
      <c r="E1698" s="1">
        <f t="shared" si="112"/>
        <v>7.2874770803085562</v>
      </c>
      <c r="F1698" s="1">
        <f t="shared" si="114"/>
        <v>1.8031895766669879</v>
      </c>
      <c r="G1698" s="1">
        <f t="shared" si="113"/>
        <v>4.041437003966446</v>
      </c>
    </row>
    <row r="1699" spans="1:7" x14ac:dyDescent="0.25">
      <c r="A1699" s="2" t="s">
        <v>76</v>
      </c>
      <c r="B1699" s="2">
        <v>1.2989999999999999</v>
      </c>
      <c r="C1699" s="2">
        <v>1.19</v>
      </c>
      <c r="D1699" s="1">
        <f t="shared" si="111"/>
        <v>1.0915966386554621</v>
      </c>
      <c r="E1699" s="1">
        <f t="shared" si="112"/>
        <v>4.8563053398456377</v>
      </c>
      <c r="F1699" s="1">
        <f t="shared" si="114"/>
        <v>1.0035772440598503</v>
      </c>
      <c r="G1699" s="1">
        <f t="shared" si="113"/>
        <v>4.8389950734634457</v>
      </c>
    </row>
    <row r="1700" spans="1:7" x14ac:dyDescent="0.25">
      <c r="A1700" s="2" t="s">
        <v>76</v>
      </c>
      <c r="B1700" s="2">
        <v>1.4410000000000001</v>
      </c>
      <c r="C1700" s="2">
        <v>1.0840000000000001</v>
      </c>
      <c r="D1700" s="1">
        <f t="shared" si="111"/>
        <v>1.3293357933579335</v>
      </c>
      <c r="E1700" s="1">
        <f t="shared" si="112"/>
        <v>4.9073059549840146</v>
      </c>
      <c r="F1700" s="1">
        <f t="shared" si="114"/>
        <v>0.99641014129085459</v>
      </c>
      <c r="G1700" s="1">
        <f t="shared" si="113"/>
        <v>4.9249859587203453</v>
      </c>
    </row>
    <row r="1701" spans="1:7" x14ac:dyDescent="0.25">
      <c r="A1701" s="2" t="s">
        <v>76</v>
      </c>
      <c r="B1701" s="2">
        <v>1.357</v>
      </c>
      <c r="C1701" s="2">
        <v>0.93899999999999995</v>
      </c>
      <c r="D1701" s="1">
        <f t="shared" si="111"/>
        <v>1.4451544195953143</v>
      </c>
      <c r="E1701" s="1">
        <f t="shared" si="112"/>
        <v>4.0030896158351466</v>
      </c>
      <c r="F1701" s="1">
        <f t="shared" si="114"/>
        <v>0.72297214440623558</v>
      </c>
      <c r="G1701" s="1">
        <f t="shared" si="113"/>
        <v>5.536990113392009</v>
      </c>
    </row>
    <row r="1702" spans="1:7" x14ac:dyDescent="0.25">
      <c r="A1702" s="2" t="s">
        <v>76</v>
      </c>
      <c r="B1702" s="2">
        <v>1.196</v>
      </c>
      <c r="C1702" s="2">
        <v>0.999</v>
      </c>
      <c r="D1702" s="1">
        <f t="shared" si="111"/>
        <v>1.1971971971971971</v>
      </c>
      <c r="E1702" s="1">
        <f t="shared" si="112"/>
        <v>3.7535874688796991</v>
      </c>
      <c r="F1702" s="1">
        <f t="shared" si="114"/>
        <v>0.67644369558058881</v>
      </c>
      <c r="G1702" s="1">
        <f t="shared" si="113"/>
        <v>5.5490020727564184</v>
      </c>
    </row>
    <row r="1703" spans="1:7" x14ac:dyDescent="0.25">
      <c r="A1703" s="2" t="s">
        <v>76</v>
      </c>
      <c r="B1703" s="2">
        <v>1.1839999999999999</v>
      </c>
      <c r="C1703" s="2">
        <v>1.095</v>
      </c>
      <c r="D1703" s="1">
        <f t="shared" si="111"/>
        <v>1.0812785388127855</v>
      </c>
      <c r="E1703" s="1">
        <f t="shared" si="112"/>
        <v>4.073012043526095</v>
      </c>
      <c r="F1703" s="1">
        <f t="shared" si="114"/>
        <v>0.77126215491858507</v>
      </c>
      <c r="G1703" s="1">
        <f t="shared" si="113"/>
        <v>5.2809696645313098</v>
      </c>
    </row>
    <row r="1704" spans="1:7" x14ac:dyDescent="0.25">
      <c r="A1704" s="2" t="s">
        <v>76</v>
      </c>
      <c r="B1704" s="2">
        <v>1.726</v>
      </c>
      <c r="C1704" s="2">
        <v>1.26</v>
      </c>
      <c r="D1704" s="1">
        <f t="shared" si="111"/>
        <v>1.3698412698412699</v>
      </c>
      <c r="E1704" s="1">
        <f t="shared" si="112"/>
        <v>6.8322100393209384</v>
      </c>
      <c r="F1704" s="1">
        <f t="shared" si="114"/>
        <v>1.6284489502179844</v>
      </c>
      <c r="G1704" s="1">
        <f t="shared" si="113"/>
        <v>4.1955322200345169</v>
      </c>
    </row>
    <row r="1705" spans="1:7" x14ac:dyDescent="0.25">
      <c r="A1705" s="2" t="s">
        <v>76</v>
      </c>
      <c r="B1705" s="2">
        <v>2.274</v>
      </c>
      <c r="C1705" s="2">
        <v>1.216</v>
      </c>
      <c r="D1705" s="1">
        <f t="shared" si="111"/>
        <v>1.8700657894736843</v>
      </c>
      <c r="E1705" s="1">
        <f t="shared" si="112"/>
        <v>8.6870817402240377</v>
      </c>
      <c r="F1705" s="1">
        <f t="shared" si="114"/>
        <v>2.170145586580412</v>
      </c>
      <c r="G1705" s="1">
        <f t="shared" si="113"/>
        <v>4.0029949114670371</v>
      </c>
    </row>
    <row r="1706" spans="1:7" x14ac:dyDescent="0.25">
      <c r="A1706" s="2" t="s">
        <v>76</v>
      </c>
      <c r="B1706" s="2">
        <v>1.353</v>
      </c>
      <c r="C1706" s="2">
        <v>1.1879999999999999</v>
      </c>
      <c r="D1706" s="1">
        <f t="shared" si="111"/>
        <v>1.1388888888888888</v>
      </c>
      <c r="E1706" s="1">
        <f t="shared" si="112"/>
        <v>5.0496829340447036</v>
      </c>
      <c r="F1706" s="1">
        <f t="shared" si="114"/>
        <v>1.0608029051445618</v>
      </c>
      <c r="G1706" s="1">
        <f t="shared" si="113"/>
        <v>4.7602461395564841</v>
      </c>
    </row>
    <row r="1707" spans="1:7" x14ac:dyDescent="0.25">
      <c r="A1707" s="2" t="s">
        <v>76</v>
      </c>
      <c r="B1707" s="2">
        <v>1.637</v>
      </c>
      <c r="C1707" s="2">
        <v>1.22</v>
      </c>
      <c r="D1707" s="1">
        <f t="shared" si="111"/>
        <v>1.3418032786885246</v>
      </c>
      <c r="E1707" s="1">
        <f t="shared" si="112"/>
        <v>6.27420035219032</v>
      </c>
      <c r="F1707" s="1">
        <f t="shared" si="114"/>
        <v>1.4382432126817375</v>
      </c>
      <c r="G1707" s="1">
        <f t="shared" si="113"/>
        <v>4.3624056744140605</v>
      </c>
    </row>
    <row r="1708" spans="1:7" x14ac:dyDescent="0.25">
      <c r="A1708" s="2" t="s">
        <v>76</v>
      </c>
      <c r="B1708" s="2">
        <v>1.8180000000000001</v>
      </c>
      <c r="C1708" s="2">
        <v>1.0980000000000001</v>
      </c>
      <c r="D1708" s="1">
        <f t="shared" si="111"/>
        <v>1.6557377049180326</v>
      </c>
      <c r="E1708" s="1">
        <f t="shared" si="112"/>
        <v>6.2711341577604163</v>
      </c>
      <c r="F1708" s="1">
        <f t="shared" si="114"/>
        <v>1.3748685510424643</v>
      </c>
      <c r="G1708" s="1">
        <f t="shared" si="113"/>
        <v>4.5612608950909994</v>
      </c>
    </row>
    <row r="1709" spans="1:7" x14ac:dyDescent="0.25">
      <c r="A1709" s="2" t="s">
        <v>76</v>
      </c>
      <c r="B1709" s="2">
        <v>1.655</v>
      </c>
      <c r="C1709" s="2">
        <v>1.196</v>
      </c>
      <c r="D1709" s="1">
        <f t="shared" si="111"/>
        <v>1.383779264214047</v>
      </c>
      <c r="E1709" s="1">
        <f t="shared" si="112"/>
        <v>6.218405666662564</v>
      </c>
      <c r="F1709" s="1">
        <f t="shared" si="114"/>
        <v>1.4114227827467696</v>
      </c>
      <c r="G1709" s="1">
        <f t="shared" si="113"/>
        <v>4.4057710720532128</v>
      </c>
    </row>
    <row r="1710" spans="1:7" x14ac:dyDescent="0.25">
      <c r="A1710" s="2" t="s">
        <v>76</v>
      </c>
      <c r="B1710" s="2">
        <v>1.2669999999999999</v>
      </c>
      <c r="C1710" s="2">
        <v>1.0109999999999999</v>
      </c>
      <c r="D1710" s="1">
        <f t="shared" si="111"/>
        <v>1.2532146389713155</v>
      </c>
      <c r="E1710" s="1">
        <f t="shared" si="112"/>
        <v>4.024182268911348</v>
      </c>
      <c r="F1710" s="1">
        <f t="shared" si="114"/>
        <v>0.74657791923806571</v>
      </c>
      <c r="G1710" s="1">
        <f t="shared" si="113"/>
        <v>5.390170490199206</v>
      </c>
    </row>
    <row r="1711" spans="1:7" x14ac:dyDescent="0.25">
      <c r="A1711" s="2" t="s">
        <v>76</v>
      </c>
      <c r="B1711" s="2">
        <v>1.762</v>
      </c>
      <c r="C1711" s="2">
        <v>0.98899999999999999</v>
      </c>
      <c r="D1711" s="1">
        <f t="shared" si="111"/>
        <v>1.78159757330637</v>
      </c>
      <c r="E1711" s="1">
        <f t="shared" si="112"/>
        <v>5.4745959068133381</v>
      </c>
      <c r="F1711" s="1">
        <f t="shared" si="114"/>
        <v>1.1003391452350344</v>
      </c>
      <c r="G1711" s="1">
        <f t="shared" si="113"/>
        <v>4.9753713939205122</v>
      </c>
    </row>
    <row r="1712" spans="1:7" x14ac:dyDescent="0.25">
      <c r="A1712" s="2" t="s">
        <v>76</v>
      </c>
      <c r="B1712" s="2">
        <v>1.6040000000000001</v>
      </c>
      <c r="C1712" s="2">
        <v>1.1339999999999999</v>
      </c>
      <c r="D1712" s="1">
        <f t="shared" si="111"/>
        <v>1.414462081128748</v>
      </c>
      <c r="E1712" s="1">
        <f t="shared" si="112"/>
        <v>5.7143559749500046</v>
      </c>
      <c r="F1712" s="1">
        <f t="shared" si="114"/>
        <v>1.2382446512277729</v>
      </c>
      <c r="G1712" s="1">
        <f t="shared" si="113"/>
        <v>4.6148844408768284</v>
      </c>
    </row>
    <row r="1713" spans="1:7" x14ac:dyDescent="0.25">
      <c r="A1713" s="2" t="s">
        <v>76</v>
      </c>
      <c r="B1713" s="2">
        <v>1.8129999999999999</v>
      </c>
      <c r="C1713" s="2">
        <v>1.07</v>
      </c>
      <c r="D1713" s="1">
        <f t="shared" si="111"/>
        <v>1.6943925233644859</v>
      </c>
      <c r="E1713" s="1">
        <f t="shared" si="112"/>
        <v>6.0944070046253751</v>
      </c>
      <c r="F1713" s="1">
        <f t="shared" si="114"/>
        <v>1.3095383663096545</v>
      </c>
      <c r="G1713" s="1">
        <f t="shared" si="113"/>
        <v>4.6538590708111309</v>
      </c>
    </row>
    <row r="1714" spans="1:7" x14ac:dyDescent="0.25">
      <c r="A1714" s="2" t="s">
        <v>76</v>
      </c>
      <c r="B1714" s="2">
        <v>1.482</v>
      </c>
      <c r="C1714" s="2">
        <v>1.1879999999999999</v>
      </c>
      <c r="D1714" s="1">
        <f t="shared" si="111"/>
        <v>1.2474747474747476</v>
      </c>
      <c r="E1714" s="1">
        <f t="shared" si="112"/>
        <v>5.5311382913926472</v>
      </c>
      <c r="F1714" s="1">
        <f t="shared" si="114"/>
        <v>1.2037951462769008</v>
      </c>
      <c r="G1714" s="1">
        <f t="shared" si="113"/>
        <v>4.5947504511040433</v>
      </c>
    </row>
    <row r="1715" spans="1:7" x14ac:dyDescent="0.25">
      <c r="A1715" s="2" t="s">
        <v>76</v>
      </c>
      <c r="B1715" s="2">
        <v>1.21</v>
      </c>
      <c r="C1715" s="2">
        <v>1.1459999999999999</v>
      </c>
      <c r="D1715" s="1">
        <f t="shared" si="111"/>
        <v>1.0558464223385691</v>
      </c>
      <c r="E1715" s="1">
        <f t="shared" si="112"/>
        <v>4.3563208690268214</v>
      </c>
      <c r="F1715" s="1">
        <f t="shared" si="114"/>
        <v>0.85406210677047978</v>
      </c>
      <c r="G1715" s="1">
        <f t="shared" si="113"/>
        <v>5.100707354292604</v>
      </c>
    </row>
    <row r="1716" spans="1:7" x14ac:dyDescent="0.25">
      <c r="A1716" s="2" t="s">
        <v>76</v>
      </c>
      <c r="B1716" s="2">
        <v>2.456</v>
      </c>
      <c r="C1716" s="2">
        <v>1.2350000000000001</v>
      </c>
      <c r="D1716" s="1">
        <f t="shared" si="111"/>
        <v>1.9886639676113358</v>
      </c>
      <c r="E1716" s="1">
        <f t="shared" si="112"/>
        <v>9.5289531731624173</v>
      </c>
      <c r="F1716" s="1">
        <f t="shared" si="114"/>
        <v>2.4489251227127888</v>
      </c>
      <c r="G1716" s="1">
        <f t="shared" si="113"/>
        <v>3.8910757559654376</v>
      </c>
    </row>
    <row r="1717" spans="1:7" x14ac:dyDescent="0.25">
      <c r="A1717" s="2" t="s">
        <v>76</v>
      </c>
      <c r="B1717" s="2">
        <v>1.2529999999999999</v>
      </c>
      <c r="C1717" s="2">
        <v>1.0609999999999999</v>
      </c>
      <c r="D1717" s="1">
        <f t="shared" si="111"/>
        <v>1.1809613572101791</v>
      </c>
      <c r="E1717" s="1">
        <f t="shared" si="112"/>
        <v>4.176536946239839</v>
      </c>
      <c r="F1717" s="1">
        <f t="shared" si="114"/>
        <v>0.79513585917087948</v>
      </c>
      <c r="G1717" s="1">
        <f t="shared" si="113"/>
        <v>5.2526079638703305</v>
      </c>
    </row>
    <row r="1718" spans="1:7" x14ac:dyDescent="0.25">
      <c r="A1718" s="2" t="s">
        <v>76</v>
      </c>
      <c r="B1718" s="2">
        <v>1.984</v>
      </c>
      <c r="C1718" s="2">
        <v>1.1319999999999999</v>
      </c>
      <c r="D1718" s="1">
        <f t="shared" si="111"/>
        <v>1.7526501766784455</v>
      </c>
      <c r="E1718" s="1">
        <f t="shared" si="112"/>
        <v>7.0556652415854728</v>
      </c>
      <c r="F1718" s="1">
        <f t="shared" si="114"/>
        <v>1.6169944101876812</v>
      </c>
      <c r="G1718" s="1">
        <f t="shared" si="113"/>
        <v>4.3634444232658396</v>
      </c>
    </row>
    <row r="1719" spans="1:7" x14ac:dyDescent="0.25">
      <c r="A1719" s="2" t="s">
        <v>76</v>
      </c>
      <c r="B1719" s="2">
        <v>1.2110000000000001</v>
      </c>
      <c r="C1719" s="2">
        <v>1.1659999999999999</v>
      </c>
      <c r="D1719" s="1">
        <f t="shared" si="111"/>
        <v>1.0385934819897085</v>
      </c>
      <c r="E1719" s="1">
        <f t="shared" si="112"/>
        <v>4.4360105082777812</v>
      </c>
      <c r="F1719" s="1">
        <f t="shared" si="114"/>
        <v>0.87808160055685502</v>
      </c>
      <c r="G1719" s="1">
        <f t="shared" si="113"/>
        <v>5.0519342455924212</v>
      </c>
    </row>
    <row r="1720" spans="1:7" x14ac:dyDescent="0.25">
      <c r="A1720" s="2" t="s">
        <v>76</v>
      </c>
      <c r="B1720" s="2">
        <v>0.96899999999999997</v>
      </c>
      <c r="C1720" s="2">
        <v>0.81499999999999995</v>
      </c>
      <c r="D1720" s="1">
        <f t="shared" si="111"/>
        <v>1.1889570552147239</v>
      </c>
      <c r="E1720" s="1">
        <f t="shared" si="112"/>
        <v>2.4810256742827352</v>
      </c>
      <c r="F1720" s="1">
        <f t="shared" si="114"/>
        <v>0.36378561697098188</v>
      </c>
      <c r="G1720" s="1">
        <f t="shared" si="113"/>
        <v>6.8200213492240387</v>
      </c>
    </row>
    <row r="1721" spans="1:7" x14ac:dyDescent="0.25">
      <c r="A1721" s="2" t="s">
        <v>76</v>
      </c>
      <c r="B1721" s="2">
        <v>1.238</v>
      </c>
      <c r="C1721" s="2">
        <v>1.097</v>
      </c>
      <c r="D1721" s="1">
        <f t="shared" ref="D1721:D1784" si="115">B1721/C1721</f>
        <v>1.1285323609845033</v>
      </c>
      <c r="E1721" s="1">
        <f t="shared" ref="E1721:E1784" si="116">((4*PI()*(C1721/2)^2)+((PI()*C1721)*(B1721-C1721)))</f>
        <v>4.2665530005431478</v>
      </c>
      <c r="F1721" s="1">
        <f t="shared" si="114"/>
        <v>0.82449040219818892</v>
      </c>
      <c r="G1721" s="1">
        <f t="shared" si="113"/>
        <v>5.1747758241551542</v>
      </c>
    </row>
    <row r="1722" spans="1:7" x14ac:dyDescent="0.25">
      <c r="A1722" s="2" t="s">
        <v>76</v>
      </c>
      <c r="B1722" s="2">
        <v>1.69</v>
      </c>
      <c r="C1722" s="2">
        <v>1.0569999999999999</v>
      </c>
      <c r="D1722" s="1">
        <f t="shared" si="115"/>
        <v>1.598864711447493</v>
      </c>
      <c r="E1722" s="1">
        <f t="shared" si="116"/>
        <v>5.6119212048870555</v>
      </c>
      <c r="F1722" s="1">
        <f t="shared" si="114"/>
        <v>1.1737828532316972</v>
      </c>
      <c r="G1722" s="1">
        <f t="shared" si="113"/>
        <v>4.7810557033067331</v>
      </c>
    </row>
    <row r="1723" spans="1:7" x14ac:dyDescent="0.25">
      <c r="A1723" s="2" t="s">
        <v>76</v>
      </c>
      <c r="B1723" s="2">
        <v>1.913</v>
      </c>
      <c r="C1723" s="2">
        <v>1.1459999999999999</v>
      </c>
      <c r="D1723" s="1">
        <f t="shared" si="115"/>
        <v>1.6692844677137872</v>
      </c>
      <c r="E1723" s="1">
        <f t="shared" si="116"/>
        <v>6.8873072912795958</v>
      </c>
      <c r="F1723" s="1">
        <f t="shared" si="114"/>
        <v>1.5791897167458995</v>
      </c>
      <c r="G1723" s="1">
        <f t="shared" si="113"/>
        <v>4.3612918816820043</v>
      </c>
    </row>
    <row r="1724" spans="1:7" x14ac:dyDescent="0.25">
      <c r="A1724" s="2" t="s">
        <v>76</v>
      </c>
      <c r="B1724" s="2">
        <v>1.1200000000000001</v>
      </c>
      <c r="C1724" s="2">
        <v>1.0149999999999999</v>
      </c>
      <c r="D1724" s="1">
        <f t="shared" si="115"/>
        <v>1.1034482758620692</v>
      </c>
      <c r="E1724" s="1">
        <f t="shared" si="116"/>
        <v>3.5713625286008766</v>
      </c>
      <c r="F1724" s="1">
        <f t="shared" si="114"/>
        <v>0.632475283222663</v>
      </c>
      <c r="G1724" s="1">
        <f t="shared" si="113"/>
        <v>5.6466436291449167</v>
      </c>
    </row>
    <row r="1725" spans="1:7" x14ac:dyDescent="0.25">
      <c r="A1725" s="2" t="s">
        <v>76</v>
      </c>
      <c r="B1725" s="2">
        <v>1.4590000000000001</v>
      </c>
      <c r="C1725" s="2">
        <v>1.1859999999999999</v>
      </c>
      <c r="D1725" s="1">
        <f t="shared" si="115"/>
        <v>1.2301854974704891</v>
      </c>
      <c r="E1725" s="1">
        <f t="shared" si="116"/>
        <v>5.4361302463627847</v>
      </c>
      <c r="F1725" s="1">
        <f t="shared" si="114"/>
        <v>1.175072895633217</v>
      </c>
      <c r="G1725" s="1">
        <f t="shared" si="113"/>
        <v>4.6262068222017767</v>
      </c>
    </row>
    <row r="1726" spans="1:7" x14ac:dyDescent="0.25">
      <c r="A1726" s="2" t="s">
        <v>76</v>
      </c>
      <c r="B1726" s="2">
        <v>1.1839999999999999</v>
      </c>
      <c r="C1726" s="2">
        <v>1.077</v>
      </c>
      <c r="D1726" s="1">
        <f t="shared" si="115"/>
        <v>1.0993500464252552</v>
      </c>
      <c r="E1726" s="1">
        <f t="shared" si="116"/>
        <v>4.0060584208927894</v>
      </c>
      <c r="F1726" s="1">
        <f t="shared" si="114"/>
        <v>0.751580037673937</v>
      </c>
      <c r="G1726" s="1">
        <f t="shared" si="113"/>
        <v>5.3301820432739655</v>
      </c>
    </row>
    <row r="1727" spans="1:7" x14ac:dyDescent="0.25">
      <c r="A1727" s="2" t="s">
        <v>76</v>
      </c>
      <c r="B1727" s="2">
        <v>1.3480000000000001</v>
      </c>
      <c r="C1727" s="2">
        <v>0.97</v>
      </c>
      <c r="D1727" s="1">
        <f t="shared" si="115"/>
        <v>1.3896907216494847</v>
      </c>
      <c r="E1727" s="1">
        <f t="shared" si="116"/>
        <v>4.1078208901278703</v>
      </c>
      <c r="F1727" s="1">
        <f t="shared" si="114"/>
        <v>0.75720933319519534</v>
      </c>
      <c r="G1727" s="1">
        <f t="shared" si="113"/>
        <v>5.4249475145718336</v>
      </c>
    </row>
    <row r="1728" spans="1:7" x14ac:dyDescent="0.25">
      <c r="A1728" s="2" t="s">
        <v>76</v>
      </c>
      <c r="B1728" s="2">
        <v>1.629</v>
      </c>
      <c r="C1728" s="2">
        <v>1.1879999999999999</v>
      </c>
      <c r="D1728" s="1">
        <f t="shared" si="115"/>
        <v>1.3712121212121213</v>
      </c>
      <c r="E1728" s="1">
        <f t="shared" si="116"/>
        <v>6.0797734660449541</v>
      </c>
      <c r="F1728" s="1">
        <f t="shared" si="114"/>
        <v>1.366739793148636</v>
      </c>
      <c r="G1728" s="1">
        <f t="shared" si="113"/>
        <v>4.4483767111504342</v>
      </c>
    </row>
    <row r="1729" spans="1:7" x14ac:dyDescent="0.25">
      <c r="A1729" s="2" t="s">
        <v>76</v>
      </c>
      <c r="B1729" s="2">
        <v>1.1479999999999999</v>
      </c>
      <c r="C1729" s="2">
        <v>1.0509999999999999</v>
      </c>
      <c r="D1729" s="1">
        <f t="shared" si="115"/>
        <v>1.0922930542340628</v>
      </c>
      <c r="E1729" s="1">
        <f t="shared" si="116"/>
        <v>3.7904823330034572</v>
      </c>
      <c r="F1729" s="1">
        <f t="shared" si="114"/>
        <v>0.69201699029065133</v>
      </c>
      <c r="G1729" s="1">
        <f t="shared" si="113"/>
        <v>5.4774411411653805</v>
      </c>
    </row>
    <row r="1730" spans="1:7" x14ac:dyDescent="0.25">
      <c r="A1730" s="2" t="s">
        <v>76</v>
      </c>
      <c r="B1730" s="2">
        <v>2.1</v>
      </c>
      <c r="C1730" s="2">
        <v>1.0669999999999999</v>
      </c>
      <c r="D1730" s="1">
        <f t="shared" si="115"/>
        <v>1.9681349578256797</v>
      </c>
      <c r="E1730" s="1">
        <f t="shared" si="116"/>
        <v>7.0393666588986488</v>
      </c>
      <c r="F1730" s="1">
        <f t="shared" si="114"/>
        <v>1.5597255995896724</v>
      </c>
      <c r="G1730" s="1">
        <f t="shared" si="113"/>
        <v>4.5132083879052463</v>
      </c>
    </row>
    <row r="1731" spans="1:7" x14ac:dyDescent="0.25">
      <c r="A1731" s="2" t="s">
        <v>76</v>
      </c>
      <c r="B1731" s="2">
        <v>1.734</v>
      </c>
      <c r="C1731" s="2">
        <v>1.1830000000000001</v>
      </c>
      <c r="D1731" s="1">
        <f t="shared" si="115"/>
        <v>1.4657650042265427</v>
      </c>
      <c r="E1731" s="1">
        <f t="shared" si="116"/>
        <v>6.4444181253471218</v>
      </c>
      <c r="F1731" s="1">
        <f t="shared" si="114"/>
        <v>1.4725027756317766</v>
      </c>
      <c r="G1731" s="1">
        <f t="shared" si="113"/>
        <v>4.3765066062997047</v>
      </c>
    </row>
    <row r="1732" spans="1:7" x14ac:dyDescent="0.25">
      <c r="A1732" s="2" t="s">
        <v>76</v>
      </c>
      <c r="B1732" s="2">
        <v>1.282</v>
      </c>
      <c r="C1732" s="2">
        <v>1.0489999999999999</v>
      </c>
      <c r="D1732" s="1">
        <f t="shared" si="115"/>
        <v>1.2221163012392755</v>
      </c>
      <c r="E1732" s="1">
        <f t="shared" si="116"/>
        <v>4.2248703492153181</v>
      </c>
      <c r="F1732" s="1">
        <f t="shared" si="114"/>
        <v>0.8057718098496004</v>
      </c>
      <c r="G1732" s="1">
        <f t="shared" si="113"/>
        <v>5.2432590685989648</v>
      </c>
    </row>
    <row r="1733" spans="1:7" x14ac:dyDescent="0.25">
      <c r="A1733" s="2" t="s">
        <v>76</v>
      </c>
      <c r="B1733" s="2">
        <v>1.514</v>
      </c>
      <c r="C1733" s="2">
        <f>(0.785+1.302)/2</f>
        <v>1.0435000000000001</v>
      </c>
      <c r="D1733" s="1">
        <f t="shared" si="115"/>
        <v>1.4508864398658361</v>
      </c>
      <c r="E1733" s="1">
        <f t="shared" si="116"/>
        <v>4.9632734281077173</v>
      </c>
      <c r="F1733" s="1">
        <f t="shared" si="114"/>
        <v>0.99732202851569063</v>
      </c>
      <c r="G1733" s="1">
        <f t="shared" si="113"/>
        <v>4.9766006226640078</v>
      </c>
    </row>
    <row r="1734" spans="1:7" x14ac:dyDescent="0.25">
      <c r="A1734" s="2" t="s">
        <v>76</v>
      </c>
      <c r="B1734" s="2">
        <v>2.331</v>
      </c>
      <c r="C1734" s="2">
        <v>1.339</v>
      </c>
      <c r="D1734" s="1">
        <f t="shared" si="115"/>
        <v>1.7408513816280806</v>
      </c>
      <c r="E1734" s="1">
        <f t="shared" si="116"/>
        <v>9.8055672647183449</v>
      </c>
      <c r="F1734" s="1">
        <f t="shared" si="114"/>
        <v>2.653906296453838</v>
      </c>
      <c r="G1734" s="1">
        <f t="shared" si="113"/>
        <v>3.6947677006609427</v>
      </c>
    </row>
    <row r="1735" spans="1:7" x14ac:dyDescent="0.25">
      <c r="A1735" s="2" t="s">
        <v>76</v>
      </c>
      <c r="B1735" s="2">
        <v>1.3759999999999999</v>
      </c>
      <c r="C1735" s="2">
        <v>1.202</v>
      </c>
      <c r="D1735" s="1">
        <f t="shared" si="115"/>
        <v>1.1447587354409317</v>
      </c>
      <c r="E1735" s="1">
        <f t="shared" si="116"/>
        <v>5.1960434525901453</v>
      </c>
      <c r="F1735" s="1">
        <f t="shared" si="114"/>
        <v>1.1067559966702443</v>
      </c>
      <c r="G1735" s="1">
        <f t="shared" si="113"/>
        <v>4.6948410202635626</v>
      </c>
    </row>
    <row r="1736" spans="1:7" x14ac:dyDescent="0.25">
      <c r="A1736" s="2" t="s">
        <v>76</v>
      </c>
      <c r="B1736" s="2">
        <v>1.2709999999999999</v>
      </c>
      <c r="C1736" s="2">
        <v>1.1839999999999999</v>
      </c>
      <c r="D1736" s="1">
        <f t="shared" si="115"/>
        <v>1.0734797297297296</v>
      </c>
      <c r="E1736" s="1">
        <f t="shared" si="116"/>
        <v>4.7276696870517503</v>
      </c>
      <c r="F1736" s="1">
        <f t="shared" si="114"/>
        <v>0.96485625694956156</v>
      </c>
      <c r="G1736" s="1">
        <f t="shared" si="113"/>
        <v>4.8998694396183948</v>
      </c>
    </row>
    <row r="1737" spans="1:7" x14ac:dyDescent="0.25">
      <c r="A1737" s="2" t="s">
        <v>76</v>
      </c>
      <c r="B1737" s="2">
        <v>1.2989999999999999</v>
      </c>
      <c r="C1737" s="2">
        <v>1.131</v>
      </c>
      <c r="D1737" s="1">
        <f t="shared" si="115"/>
        <v>1.1485411140583555</v>
      </c>
      <c r="E1737" s="1">
        <f t="shared" si="116"/>
        <v>4.6155305372818631</v>
      </c>
      <c r="F1737" s="1">
        <f t="shared" si="114"/>
        <v>0.92628794548265103</v>
      </c>
      <c r="G1737" s="1">
        <f t="shared" si="113"/>
        <v>4.9828247898410227</v>
      </c>
    </row>
    <row r="1738" spans="1:7" x14ac:dyDescent="0.25">
      <c r="A1738" s="2" t="s">
        <v>76</v>
      </c>
      <c r="B1738" s="2">
        <v>1.0249999999999999</v>
      </c>
      <c r="C1738" s="2">
        <v>0.98599999999999999</v>
      </c>
      <c r="D1738" s="1">
        <f t="shared" si="115"/>
        <v>1.039553752535497</v>
      </c>
      <c r="E1738" s="1">
        <f t="shared" si="116"/>
        <v>3.175050615350524</v>
      </c>
      <c r="F1738" s="1">
        <f t="shared" si="114"/>
        <v>0.53169294350981322</v>
      </c>
      <c r="G1738" s="1">
        <f t="shared" si="113"/>
        <v>5.971586898241247</v>
      </c>
    </row>
    <row r="1739" spans="1:7" x14ac:dyDescent="0.25">
      <c r="A1739" s="2" t="s">
        <v>76</v>
      </c>
      <c r="B1739" s="2">
        <v>1.6259999999999999</v>
      </c>
      <c r="C1739" s="2">
        <v>1.3220000000000001</v>
      </c>
      <c r="D1739" s="1">
        <f t="shared" si="115"/>
        <v>1.2299546142208773</v>
      </c>
      <c r="E1739" s="1">
        <f t="shared" si="116"/>
        <v>6.7530796035623188</v>
      </c>
      <c r="F1739" s="1">
        <f t="shared" si="114"/>
        <v>1.627021490103207</v>
      </c>
      <c r="G1739" s="1">
        <f t="shared" si="113"/>
        <v>4.1505780007453685</v>
      </c>
    </row>
    <row r="1740" spans="1:7" x14ac:dyDescent="0.25">
      <c r="A1740" s="2" t="s">
        <v>76</v>
      </c>
      <c r="B1740" s="2">
        <v>1.3240000000000001</v>
      </c>
      <c r="C1740" s="2">
        <v>1.137</v>
      </c>
      <c r="D1740" s="1">
        <f t="shared" si="115"/>
        <v>1.1644678979771328</v>
      </c>
      <c r="E1740" s="1">
        <f t="shared" si="116"/>
        <v>4.7293158816022318</v>
      </c>
      <c r="F1740" s="1">
        <f t="shared" si="114"/>
        <v>0.95949478639081232</v>
      </c>
      <c r="G1740" s="1">
        <f t="shared" si="113"/>
        <v>4.928964647522255</v>
      </c>
    </row>
    <row r="1741" spans="1:7" x14ac:dyDescent="0.25">
      <c r="A1741" s="2" t="s">
        <v>76</v>
      </c>
      <c r="B1741" s="2">
        <v>1.49</v>
      </c>
      <c r="C1741" s="2">
        <v>1.069</v>
      </c>
      <c r="D1741" s="1">
        <f t="shared" si="115"/>
        <v>1.3938260056127223</v>
      </c>
      <c r="E1741" s="1">
        <f t="shared" si="116"/>
        <v>5.0039601945643586</v>
      </c>
      <c r="F1741" s="1">
        <f t="shared" si="114"/>
        <v>1.0174912168127297</v>
      </c>
      <c r="G1741" s="1">
        <f t="shared" ref="G1741:G1804" si="117">E1741/F1741</f>
        <v>4.9179394493833186</v>
      </c>
    </row>
    <row r="1742" spans="1:7" x14ac:dyDescent="0.25">
      <c r="A1742" s="2" t="s">
        <v>76</v>
      </c>
      <c r="B1742" s="2">
        <v>1.534</v>
      </c>
      <c r="C1742" s="2">
        <v>1.3260000000000001</v>
      </c>
      <c r="D1742" s="1">
        <f t="shared" si="115"/>
        <v>1.1568627450980391</v>
      </c>
      <c r="E1742" s="1">
        <f t="shared" si="116"/>
        <v>6.390263351184541</v>
      </c>
      <c r="F1742" s="1">
        <f t="shared" ref="F1742:F1805" si="118">(((4/3)*PI()*(C1742/2)^3)+(PI()*((C1742/2)^2)*(B1742-C1742)))</f>
        <v>1.5079938413312266</v>
      </c>
      <c r="G1742" s="1">
        <f t="shared" si="117"/>
        <v>4.2375924728865906</v>
      </c>
    </row>
    <row r="1743" spans="1:7" x14ac:dyDescent="0.25">
      <c r="A1743" s="2" t="s">
        <v>76</v>
      </c>
      <c r="B1743" s="2">
        <v>1.9970000000000001</v>
      </c>
      <c r="C1743" s="2">
        <v>1.2190000000000001</v>
      </c>
      <c r="D1743" s="1">
        <f t="shared" si="115"/>
        <v>1.638228055783429</v>
      </c>
      <c r="E1743" s="1">
        <f t="shared" si="116"/>
        <v>7.6477140851177392</v>
      </c>
      <c r="F1743" s="1">
        <f t="shared" si="118"/>
        <v>1.8564210014057618</v>
      </c>
      <c r="G1743" s="1">
        <f t="shared" si="117"/>
        <v>4.1196011461444151</v>
      </c>
    </row>
    <row r="1744" spans="1:7" x14ac:dyDescent="0.25">
      <c r="A1744" s="2" t="s">
        <v>76</v>
      </c>
      <c r="B1744" s="2">
        <v>1.18</v>
      </c>
      <c r="C1744" s="2">
        <v>1.179</v>
      </c>
      <c r="D1744" s="1">
        <f t="shared" si="115"/>
        <v>1.0008481764206953</v>
      </c>
      <c r="E1744" s="1">
        <f t="shared" si="116"/>
        <v>4.3706465315271918</v>
      </c>
      <c r="F1744" s="1">
        <f t="shared" si="118"/>
        <v>0.85919595532790882</v>
      </c>
      <c r="G1744" s="1">
        <f t="shared" si="117"/>
        <v>5.0869030567760891</v>
      </c>
    </row>
    <row r="1745" spans="1:7" x14ac:dyDescent="0.25">
      <c r="A1745" s="2" t="s">
        <v>76</v>
      </c>
      <c r="B1745" s="2">
        <v>1.778</v>
      </c>
      <c r="C1745" s="2">
        <v>1.1160000000000001</v>
      </c>
      <c r="D1745" s="1">
        <f t="shared" si="115"/>
        <v>1.5931899641577059</v>
      </c>
      <c r="E1745" s="1">
        <f t="shared" si="116"/>
        <v>6.2336989397002407</v>
      </c>
      <c r="F1745" s="1">
        <f t="shared" si="118"/>
        <v>1.3753194701192195</v>
      </c>
      <c r="G1745" s="1">
        <f t="shared" si="117"/>
        <v>4.5325461284714255</v>
      </c>
    </row>
    <row r="1746" spans="1:7" x14ac:dyDescent="0.25">
      <c r="A1746" s="2" t="s">
        <v>76</v>
      </c>
      <c r="B1746" s="2">
        <v>1.9379999999999999</v>
      </c>
      <c r="C1746" s="2">
        <v>1.0589999999999999</v>
      </c>
      <c r="D1746" s="1">
        <f t="shared" si="115"/>
        <v>1.8300283286118981</v>
      </c>
      <c r="E1746" s="1">
        <f t="shared" si="116"/>
        <v>6.4476225498537829</v>
      </c>
      <c r="F1746" s="1">
        <f t="shared" si="118"/>
        <v>1.3960824515309369</v>
      </c>
      <c r="G1746" s="1">
        <f t="shared" si="117"/>
        <v>4.6183680217334961</v>
      </c>
    </row>
    <row r="1747" spans="1:7" x14ac:dyDescent="0.25">
      <c r="A1747" s="2" t="s">
        <v>76</v>
      </c>
      <c r="B1747" s="2">
        <v>1.4119999999999999</v>
      </c>
      <c r="C1747" s="2">
        <v>1.2529999999999999</v>
      </c>
      <c r="D1747" s="1">
        <f t="shared" si="115"/>
        <v>1.1268954509177973</v>
      </c>
      <c r="E1747" s="1">
        <f t="shared" si="116"/>
        <v>5.5582188200665907</v>
      </c>
      <c r="F1747" s="1">
        <f t="shared" si="118"/>
        <v>1.2260947194017984</v>
      </c>
      <c r="G1747" s="1">
        <f t="shared" si="117"/>
        <v>4.5332703355727695</v>
      </c>
    </row>
    <row r="1748" spans="1:7" x14ac:dyDescent="0.25">
      <c r="A1748" s="2" t="s">
        <v>76</v>
      </c>
      <c r="B1748" s="2">
        <v>1.425</v>
      </c>
      <c r="C1748" s="2">
        <v>1.339</v>
      </c>
      <c r="D1748" s="1">
        <f t="shared" si="115"/>
        <v>1.0642270351008216</v>
      </c>
      <c r="E1748" s="1">
        <f t="shared" si="116"/>
        <v>5.9943944024983447</v>
      </c>
      <c r="F1748" s="1">
        <f t="shared" si="118"/>
        <v>1.378116180825693</v>
      </c>
      <c r="G1748" s="1">
        <f t="shared" si="117"/>
        <v>4.3497017783412328</v>
      </c>
    </row>
    <row r="1749" spans="1:7" x14ac:dyDescent="0.25">
      <c r="A1749" s="2" t="s">
        <v>76</v>
      </c>
      <c r="B1749" s="2">
        <v>1.1200000000000001</v>
      </c>
      <c r="C1749" s="2">
        <v>1.105</v>
      </c>
      <c r="D1749" s="1">
        <f t="shared" si="115"/>
        <v>1.0135746606334843</v>
      </c>
      <c r="E1749" s="1">
        <f t="shared" si="116"/>
        <v>3.8880350680827283</v>
      </c>
      <c r="F1749" s="1">
        <f t="shared" si="118"/>
        <v>0.72084141233421428</v>
      </c>
      <c r="G1749" s="1">
        <f t="shared" si="117"/>
        <v>5.3937454224398271</v>
      </c>
    </row>
    <row r="1750" spans="1:7" x14ac:dyDescent="0.25">
      <c r="A1750" s="2" t="s">
        <v>76</v>
      </c>
      <c r="B1750" s="2">
        <v>2.109</v>
      </c>
      <c r="C1750" s="2">
        <v>1.246</v>
      </c>
      <c r="D1750" s="1">
        <f t="shared" si="115"/>
        <v>1.6926163723916532</v>
      </c>
      <c r="E1750" s="1">
        <f t="shared" si="116"/>
        <v>8.255521157400409</v>
      </c>
      <c r="F1750" s="1">
        <f t="shared" si="118"/>
        <v>2.0651609585481401</v>
      </c>
      <c r="G1750" s="1">
        <f t="shared" si="117"/>
        <v>3.9975194781932384</v>
      </c>
    </row>
    <row r="1751" spans="1:7" x14ac:dyDescent="0.25">
      <c r="A1751" s="2" t="s">
        <v>76</v>
      </c>
      <c r="B1751" s="2">
        <v>1.2689999999999999</v>
      </c>
      <c r="C1751" s="2">
        <v>1.034</v>
      </c>
      <c r="D1751" s="1">
        <f t="shared" si="115"/>
        <v>1.2272727272727271</v>
      </c>
      <c r="E1751" s="1">
        <f t="shared" si="116"/>
        <v>4.122228234037232</v>
      </c>
      <c r="F1751" s="1">
        <f t="shared" si="118"/>
        <v>0.77617486310393635</v>
      </c>
      <c r="G1751" s="1">
        <f t="shared" si="117"/>
        <v>5.3109530210143268</v>
      </c>
    </row>
    <row r="1752" spans="1:7" x14ac:dyDescent="0.25">
      <c r="A1752" s="2" t="s">
        <v>76</v>
      </c>
      <c r="B1752" s="2">
        <v>1.494</v>
      </c>
      <c r="C1752" s="2">
        <v>1.1120000000000001</v>
      </c>
      <c r="D1752" s="1">
        <f t="shared" si="115"/>
        <v>1.343525179856115</v>
      </c>
      <c r="E1752" s="1">
        <f t="shared" si="116"/>
        <v>5.2192158400030246</v>
      </c>
      <c r="F1752" s="1">
        <f t="shared" si="118"/>
        <v>1.0909581775692176</v>
      </c>
      <c r="G1752" s="1">
        <f t="shared" si="117"/>
        <v>4.7840659223363149</v>
      </c>
    </row>
    <row r="1753" spans="1:7" x14ac:dyDescent="0.25">
      <c r="A1753" s="2" t="s">
        <v>76</v>
      </c>
      <c r="B1753" s="2">
        <v>1.123</v>
      </c>
      <c r="C1753" s="2">
        <v>1.105</v>
      </c>
      <c r="D1753" s="1">
        <f t="shared" si="115"/>
        <v>1.0162895927601809</v>
      </c>
      <c r="E1753" s="1">
        <f t="shared" si="116"/>
        <v>3.8984494477293783</v>
      </c>
      <c r="F1753" s="1">
        <f t="shared" si="118"/>
        <v>0.72371838471160133</v>
      </c>
      <c r="G1753" s="1">
        <f t="shared" si="117"/>
        <v>5.3866939545592638</v>
      </c>
    </row>
    <row r="1754" spans="1:7" x14ac:dyDescent="0.25">
      <c r="A1754" s="2" t="s">
        <v>76</v>
      </c>
      <c r="B1754" s="2">
        <v>2.2320000000000002</v>
      </c>
      <c r="C1754" s="2">
        <v>1.125</v>
      </c>
      <c r="D1754" s="1">
        <f t="shared" si="115"/>
        <v>1.9840000000000002</v>
      </c>
      <c r="E1754" s="1">
        <f t="shared" si="116"/>
        <v>7.888539153163971</v>
      </c>
      <c r="F1754" s="1">
        <f t="shared" si="118"/>
        <v>1.8458943053711558</v>
      </c>
      <c r="G1754" s="1">
        <f t="shared" si="117"/>
        <v>4.2735595045772756</v>
      </c>
    </row>
    <row r="1755" spans="1:7" x14ac:dyDescent="0.25">
      <c r="A1755" s="2" t="s">
        <v>76</v>
      </c>
      <c r="B1755" s="2">
        <v>1.679</v>
      </c>
      <c r="C1755" s="2">
        <v>1.056</v>
      </c>
      <c r="D1755" s="1">
        <f t="shared" si="115"/>
        <v>1.5899621212121211</v>
      </c>
      <c r="E1755" s="1">
        <f t="shared" si="116"/>
        <v>5.5701191730383899</v>
      </c>
      <c r="F1755" s="1">
        <f t="shared" si="118"/>
        <v>1.1622207919310261</v>
      </c>
      <c r="G1755" s="1">
        <f t="shared" si="117"/>
        <v>4.7926514580621591</v>
      </c>
    </row>
    <row r="1756" spans="1:7" x14ac:dyDescent="0.25">
      <c r="A1756" s="2" t="s">
        <v>76</v>
      </c>
      <c r="B1756" s="2">
        <v>1.903</v>
      </c>
      <c r="C1756" s="2">
        <v>1.1970000000000001</v>
      </c>
      <c r="D1756" s="1">
        <f t="shared" si="115"/>
        <v>1.5898078529657476</v>
      </c>
      <c r="E1756" s="1">
        <f t="shared" si="116"/>
        <v>7.1562056312783078</v>
      </c>
      <c r="F1756" s="1">
        <f t="shared" si="118"/>
        <v>1.6924896378773993</v>
      </c>
      <c r="G1756" s="1">
        <f t="shared" si="117"/>
        <v>4.2282123749089031</v>
      </c>
    </row>
    <row r="1757" spans="1:7" x14ac:dyDescent="0.25">
      <c r="A1757" s="2" t="s">
        <v>76</v>
      </c>
      <c r="B1757" s="2">
        <v>1.3740000000000001</v>
      </c>
      <c r="C1757" s="2">
        <v>1.145</v>
      </c>
      <c r="D1757" s="1">
        <f t="shared" si="115"/>
        <v>1.2000000000000002</v>
      </c>
      <c r="E1757" s="1">
        <f t="shared" si="116"/>
        <v>4.9424478104070708</v>
      </c>
      <c r="F1757" s="1">
        <f t="shared" si="118"/>
        <v>1.0217824396931841</v>
      </c>
      <c r="G1757" s="1">
        <f t="shared" si="117"/>
        <v>4.8370843130668453</v>
      </c>
    </row>
    <row r="1758" spans="1:7" x14ac:dyDescent="0.25">
      <c r="A1758" s="2" t="s">
        <v>76</v>
      </c>
      <c r="B1758" s="2">
        <v>1.288</v>
      </c>
      <c r="C1758" s="2">
        <v>1.149</v>
      </c>
      <c r="D1758" s="1">
        <f t="shared" si="115"/>
        <v>1.1209747606614446</v>
      </c>
      <c r="E1758" s="1">
        <f t="shared" si="116"/>
        <v>4.6492806671593776</v>
      </c>
      <c r="F1758" s="1">
        <f t="shared" si="118"/>
        <v>0.9383795138475044</v>
      </c>
      <c r="G1758" s="1">
        <f t="shared" si="117"/>
        <v>4.9545845775091486</v>
      </c>
    </row>
    <row r="1759" spans="1:7" x14ac:dyDescent="0.25">
      <c r="A1759" s="2" t="s">
        <v>76</v>
      </c>
      <c r="B1759" s="2">
        <v>1.573</v>
      </c>
      <c r="C1759" s="2">
        <v>1.133</v>
      </c>
      <c r="D1759" s="1">
        <f t="shared" si="115"/>
        <v>1.3883495145631068</v>
      </c>
      <c r="E1759" s="1">
        <f t="shared" si="116"/>
        <v>5.5989747015616116</v>
      </c>
      <c r="F1759" s="1">
        <f t="shared" si="118"/>
        <v>1.2051434136476653</v>
      </c>
      <c r="G1759" s="1">
        <f t="shared" si="117"/>
        <v>4.6458991006015848</v>
      </c>
    </row>
    <row r="1760" spans="1:7" x14ac:dyDescent="0.25">
      <c r="A1760" s="2" t="s">
        <v>76</v>
      </c>
      <c r="B1760" s="2">
        <v>1.542</v>
      </c>
      <c r="C1760" s="2">
        <v>1.0900000000000001</v>
      </c>
      <c r="D1760" s="1">
        <f t="shared" si="115"/>
        <v>1.4146788990825687</v>
      </c>
      <c r="E1760" s="1">
        <f t="shared" si="116"/>
        <v>5.2803261003006527</v>
      </c>
      <c r="F1760" s="1">
        <f t="shared" si="118"/>
        <v>1.0998510629497833</v>
      </c>
      <c r="G1760" s="1">
        <f t="shared" si="117"/>
        <v>4.8009464900992151</v>
      </c>
    </row>
    <row r="1761" spans="1:7" x14ac:dyDescent="0.25">
      <c r="A1761" s="2" t="s">
        <v>76</v>
      </c>
      <c r="B1761" s="2">
        <v>1.85</v>
      </c>
      <c r="C1761" s="2">
        <v>1.026</v>
      </c>
      <c r="D1761" s="1">
        <f t="shared" si="115"/>
        <v>1.8031189083820662</v>
      </c>
      <c r="E1761" s="1">
        <f t="shared" si="116"/>
        <v>5.9630570157787872</v>
      </c>
      <c r="F1761" s="1">
        <f t="shared" si="118"/>
        <v>1.2467688539552788</v>
      </c>
      <c r="G1761" s="1">
        <f t="shared" si="117"/>
        <v>4.782808775549249</v>
      </c>
    </row>
    <row r="1762" spans="1:7" x14ac:dyDescent="0.25">
      <c r="A1762" s="2" t="s">
        <v>76</v>
      </c>
      <c r="B1762" s="2">
        <v>1.1080000000000001</v>
      </c>
      <c r="C1762" s="2">
        <v>0.85599999999999998</v>
      </c>
      <c r="D1762" s="1">
        <f t="shared" si="115"/>
        <v>1.2943925233644862</v>
      </c>
      <c r="E1762" s="1">
        <f t="shared" si="116"/>
        <v>2.9796372691119322</v>
      </c>
      <c r="F1762" s="1">
        <f t="shared" si="118"/>
        <v>0.47343603578700516</v>
      </c>
      <c r="G1762" s="1">
        <f t="shared" si="117"/>
        <v>6.2936427392114389</v>
      </c>
    </row>
    <row r="1763" spans="1:7" x14ac:dyDescent="0.25">
      <c r="A1763" s="2" t="s">
        <v>76</v>
      </c>
      <c r="B1763" s="2">
        <v>1.6080000000000001</v>
      </c>
      <c r="C1763" s="2">
        <v>1.0720000000000001</v>
      </c>
      <c r="D1763" s="1">
        <f t="shared" si="115"/>
        <v>1.5</v>
      </c>
      <c r="E1763" s="1">
        <f t="shared" si="116"/>
        <v>5.4154020180344</v>
      </c>
      <c r="F1763" s="1">
        <f t="shared" si="118"/>
        <v>1.1288104650925037</v>
      </c>
      <c r="G1763" s="1">
        <f t="shared" si="117"/>
        <v>4.797441364605544</v>
      </c>
    </row>
    <row r="1764" spans="1:7" x14ac:dyDescent="0.25">
      <c r="A1764" s="2" t="s">
        <v>76</v>
      </c>
      <c r="B1764" s="2">
        <v>1.571</v>
      </c>
      <c r="C1764" s="2">
        <v>1.115</v>
      </c>
      <c r="D1764" s="1">
        <f t="shared" si="115"/>
        <v>1.4089686098654708</v>
      </c>
      <c r="E1764" s="1">
        <f t="shared" si="116"/>
        <v>5.5030178955503644</v>
      </c>
      <c r="F1764" s="1">
        <f t="shared" si="118"/>
        <v>1.1710610069399578</v>
      </c>
      <c r="G1764" s="1">
        <f t="shared" si="117"/>
        <v>4.6991726843762232</v>
      </c>
    </row>
    <row r="1765" spans="1:7" x14ac:dyDescent="0.25">
      <c r="A1765" s="2" t="s">
        <v>76</v>
      </c>
      <c r="B1765" s="2">
        <v>1.6890000000000001</v>
      </c>
      <c r="C1765" s="2">
        <v>1.145</v>
      </c>
      <c r="D1765" s="1">
        <f t="shared" si="115"/>
        <v>1.4751091703056769</v>
      </c>
      <c r="E1765" s="1">
        <f t="shared" si="116"/>
        <v>6.0755417407405687</v>
      </c>
      <c r="F1765" s="1">
        <f t="shared" si="118"/>
        <v>1.3461305772511478</v>
      </c>
      <c r="G1765" s="1">
        <f t="shared" si="117"/>
        <v>4.5133375940000313</v>
      </c>
    </row>
    <row r="1766" spans="1:7" x14ac:dyDescent="0.25">
      <c r="A1766" s="2" t="s">
        <v>76</v>
      </c>
      <c r="B1766" s="2">
        <v>1.9810000000000001</v>
      </c>
      <c r="C1766" s="2">
        <v>1.1379999999999999</v>
      </c>
      <c r="D1766" s="1">
        <f t="shared" si="115"/>
        <v>1.740773286467487</v>
      </c>
      <c r="E1766" s="1">
        <f t="shared" si="116"/>
        <v>7.0823373632144504</v>
      </c>
      <c r="F1766" s="1">
        <f t="shared" si="118"/>
        <v>1.6290954952220806</v>
      </c>
      <c r="G1766" s="1">
        <f t="shared" si="117"/>
        <v>4.3474046696378448</v>
      </c>
    </row>
    <row r="1767" spans="1:7" x14ac:dyDescent="0.25">
      <c r="A1767" s="2" t="s">
        <v>76</v>
      </c>
      <c r="B1767" s="2">
        <v>1.0389999999999999</v>
      </c>
      <c r="C1767" s="2">
        <v>1.0049999999999999</v>
      </c>
      <c r="D1767" s="1">
        <f t="shared" si="115"/>
        <v>1.0338308457711443</v>
      </c>
      <c r="E1767" s="1">
        <f t="shared" si="116"/>
        <v>3.2804353409151932</v>
      </c>
      <c r="F1767" s="1">
        <f t="shared" si="118"/>
        <v>0.55846333310979723</v>
      </c>
      <c r="G1767" s="1">
        <f t="shared" si="117"/>
        <v>5.8740388964269563</v>
      </c>
    </row>
    <row r="1768" spans="1:7" x14ac:dyDescent="0.25">
      <c r="A1768" s="2" t="s">
        <v>76</v>
      </c>
      <c r="B1768" s="2">
        <v>1.4419999999999999</v>
      </c>
      <c r="C1768" s="2">
        <v>1.258</v>
      </c>
      <c r="D1768" s="1">
        <f t="shared" si="115"/>
        <v>1.1462639109697932</v>
      </c>
      <c r="E1768" s="1">
        <f t="shared" si="116"/>
        <v>5.6989621709474134</v>
      </c>
      <c r="F1768" s="1">
        <f t="shared" si="118"/>
        <v>1.2711162305309214</v>
      </c>
      <c r="G1768" s="1">
        <f t="shared" si="117"/>
        <v>4.4834312032716817</v>
      </c>
    </row>
    <row r="1769" spans="1:7" x14ac:dyDescent="0.25">
      <c r="A1769" s="2" t="s">
        <v>76</v>
      </c>
      <c r="B1769" s="2">
        <v>1.159</v>
      </c>
      <c r="C1769" s="2">
        <v>1.0900000000000001</v>
      </c>
      <c r="D1769" s="1">
        <f t="shared" si="115"/>
        <v>1.0633027522935778</v>
      </c>
      <c r="E1769" s="1">
        <f t="shared" si="116"/>
        <v>3.9688054152065222</v>
      </c>
      <c r="F1769" s="1">
        <f t="shared" si="118"/>
        <v>0.74246167626163251</v>
      </c>
      <c r="G1769" s="1">
        <f t="shared" si="117"/>
        <v>5.3454683818696846</v>
      </c>
    </row>
    <row r="1770" spans="1:7" x14ac:dyDescent="0.25">
      <c r="A1770" s="2" t="s">
        <v>76</v>
      </c>
      <c r="B1770" s="2">
        <v>1.1479999999999999</v>
      </c>
      <c r="C1770" s="2">
        <v>1.0980000000000001</v>
      </c>
      <c r="D1770" s="1">
        <f t="shared" si="115"/>
        <v>1.0455373406193076</v>
      </c>
      <c r="E1770" s="1">
        <f t="shared" si="116"/>
        <v>3.9599901062205483</v>
      </c>
      <c r="F1770" s="1">
        <f t="shared" si="118"/>
        <v>0.74045950889477063</v>
      </c>
      <c r="G1770" s="1">
        <f t="shared" si="117"/>
        <v>5.3480170875667916</v>
      </c>
    </row>
    <row r="1771" spans="1:7" x14ac:dyDescent="0.25">
      <c r="A1771" s="2" t="s">
        <v>76</v>
      </c>
      <c r="B1771" s="2">
        <v>2.395</v>
      </c>
      <c r="C1771" s="2">
        <v>1.2230000000000001</v>
      </c>
      <c r="D1771" s="1">
        <f t="shared" si="115"/>
        <v>1.9582992641046606</v>
      </c>
      <c r="E1771" s="1">
        <f t="shared" si="116"/>
        <v>9.2019919177400595</v>
      </c>
      <c r="F1771" s="1">
        <f t="shared" si="118"/>
        <v>2.3346055434930935</v>
      </c>
      <c r="G1771" s="1">
        <f t="shared" si="117"/>
        <v>3.9415617526427251</v>
      </c>
    </row>
    <row r="1772" spans="1:7" x14ac:dyDescent="0.25">
      <c r="A1772" s="2" t="s">
        <v>76</v>
      </c>
      <c r="B1772" s="2">
        <v>1.476</v>
      </c>
      <c r="C1772" s="2">
        <v>1.107</v>
      </c>
      <c r="D1772" s="1">
        <f t="shared" si="115"/>
        <v>1.3333333333333333</v>
      </c>
      <c r="E1772" s="1">
        <f t="shared" si="116"/>
        <v>5.1331487676652774</v>
      </c>
      <c r="F1772" s="1">
        <f t="shared" si="118"/>
        <v>1.0654491910885242</v>
      </c>
      <c r="G1772" s="1">
        <f t="shared" si="117"/>
        <v>4.8178259560373382</v>
      </c>
    </row>
    <row r="1773" spans="1:7" x14ac:dyDescent="0.25">
      <c r="A1773" s="2" t="s">
        <v>76</v>
      </c>
      <c r="B1773" s="2">
        <v>1.1890000000000001</v>
      </c>
      <c r="C1773" s="2">
        <v>1.171</v>
      </c>
      <c r="D1773" s="1">
        <f t="shared" si="115"/>
        <v>1.0153714773697695</v>
      </c>
      <c r="E1773" s="1">
        <f t="shared" si="116"/>
        <v>4.3740991418534882</v>
      </c>
      <c r="F1773" s="1">
        <f t="shared" si="118"/>
        <v>0.86014017016292388</v>
      </c>
      <c r="G1773" s="1">
        <f t="shared" si="117"/>
        <v>5.0853329417517683</v>
      </c>
    </row>
    <row r="1774" spans="1:7" x14ac:dyDescent="0.25">
      <c r="A1774" s="2" t="s">
        <v>76</v>
      </c>
      <c r="B1774" s="2">
        <v>1.119</v>
      </c>
      <c r="C1774" s="2">
        <v>1.0620000000000001</v>
      </c>
      <c r="D1774" s="1">
        <f t="shared" si="115"/>
        <v>1.0536723163841808</v>
      </c>
      <c r="E1774" s="1">
        <f t="shared" si="116"/>
        <v>3.733399594487731</v>
      </c>
      <c r="F1774" s="1">
        <f t="shared" si="118"/>
        <v>0.67764205374210618</v>
      </c>
      <c r="G1774" s="1">
        <f t="shared" si="117"/>
        <v>5.5093977327277424</v>
      </c>
    </row>
    <row r="1775" spans="1:7" x14ac:dyDescent="0.25">
      <c r="A1775" s="2" t="s">
        <v>76</v>
      </c>
      <c r="B1775" s="2">
        <v>1.4890000000000001</v>
      </c>
      <c r="C1775" s="2">
        <v>1.097</v>
      </c>
      <c r="D1775" s="1">
        <f t="shared" si="115"/>
        <v>1.3573381950774841</v>
      </c>
      <c r="E1775" s="1">
        <f t="shared" si="116"/>
        <v>5.1315811129311371</v>
      </c>
      <c r="F1775" s="1">
        <f t="shared" si="118"/>
        <v>1.0617243620205949</v>
      </c>
      <c r="G1775" s="1">
        <f t="shared" si="117"/>
        <v>4.8332517332135936</v>
      </c>
    </row>
    <row r="1776" spans="1:7" x14ac:dyDescent="0.25">
      <c r="A1776" s="2" t="s">
        <v>76</v>
      </c>
      <c r="B1776" s="2">
        <v>1.42</v>
      </c>
      <c r="C1776" s="2">
        <v>1.115</v>
      </c>
      <c r="D1776" s="1">
        <f t="shared" si="115"/>
        <v>1.2735426008968609</v>
      </c>
      <c r="E1776" s="1">
        <f t="shared" si="116"/>
        <v>4.974083648428719</v>
      </c>
      <c r="F1776" s="1">
        <f t="shared" si="118"/>
        <v>1.0236205855547993</v>
      </c>
      <c r="G1776" s="1">
        <f t="shared" si="117"/>
        <v>4.8593040415778477</v>
      </c>
    </row>
    <row r="1777" spans="1:7" x14ac:dyDescent="0.25">
      <c r="A1777" s="2" t="s">
        <v>76</v>
      </c>
      <c r="B1777" s="2">
        <v>1.1850000000000001</v>
      </c>
      <c r="C1777" s="2">
        <v>1.123</v>
      </c>
      <c r="D1777" s="1">
        <f t="shared" si="115"/>
        <v>1.0552092609082815</v>
      </c>
      <c r="E1777" s="1">
        <f t="shared" si="116"/>
        <v>4.1806901317278848</v>
      </c>
      <c r="F1777" s="1">
        <f t="shared" si="118"/>
        <v>0.80295592993015252</v>
      </c>
      <c r="G1777" s="1">
        <f t="shared" si="117"/>
        <v>5.2066246426395457</v>
      </c>
    </row>
    <row r="1778" spans="1:7" x14ac:dyDescent="0.25">
      <c r="A1778" s="2" t="s">
        <v>76</v>
      </c>
      <c r="B1778" s="2">
        <v>1.4630000000000001</v>
      </c>
      <c r="C1778" s="2">
        <v>1.22</v>
      </c>
      <c r="D1778" s="1">
        <f t="shared" si="115"/>
        <v>1.1991803278688526</v>
      </c>
      <c r="E1778" s="1">
        <f t="shared" si="116"/>
        <v>5.6073030636862784</v>
      </c>
      <c r="F1778" s="1">
        <f t="shared" si="118"/>
        <v>1.234839539688005</v>
      </c>
      <c r="G1778" s="1">
        <f t="shared" si="117"/>
        <v>4.5409163567138622</v>
      </c>
    </row>
    <row r="1779" spans="1:7" x14ac:dyDescent="0.25">
      <c r="A1779" s="2" t="s">
        <v>76</v>
      </c>
      <c r="B1779" s="2">
        <v>1.5660000000000001</v>
      </c>
      <c r="C1779" s="2">
        <v>0.98899999999999999</v>
      </c>
      <c r="D1779" s="1">
        <f t="shared" si="115"/>
        <v>1.5834175935288171</v>
      </c>
      <c r="E1779" s="1">
        <f t="shared" si="116"/>
        <v>4.8656170204708786</v>
      </c>
      <c r="F1779" s="1">
        <f t="shared" si="118"/>
        <v>0.94976911558686128</v>
      </c>
      <c r="G1779" s="1">
        <f t="shared" si="117"/>
        <v>5.1229471885537352</v>
      </c>
    </row>
    <row r="1780" spans="1:7" x14ac:dyDescent="0.25">
      <c r="A1780" s="2" t="s">
        <v>76</v>
      </c>
      <c r="B1780" s="2">
        <v>1.8560000000000001</v>
      </c>
      <c r="C1780" s="2">
        <v>1.1020000000000001</v>
      </c>
      <c r="D1780" s="1">
        <f t="shared" si="115"/>
        <v>1.6842105263157894</v>
      </c>
      <c r="E1780" s="1">
        <f t="shared" si="116"/>
        <v>6.4255371534990484</v>
      </c>
      <c r="F1780" s="1">
        <f t="shared" si="118"/>
        <v>1.4198763792265838</v>
      </c>
      <c r="G1780" s="1">
        <f t="shared" si="117"/>
        <v>4.525420133405615</v>
      </c>
    </row>
    <row r="1781" spans="1:7" x14ac:dyDescent="0.25">
      <c r="A1781" s="2" t="s">
        <v>76</v>
      </c>
      <c r="B1781" s="2">
        <v>1.419</v>
      </c>
      <c r="C1781" s="2">
        <v>1.1040000000000001</v>
      </c>
      <c r="D1781" s="1">
        <f t="shared" si="115"/>
        <v>1.2853260869565217</v>
      </c>
      <c r="E1781" s="1">
        <f t="shared" si="116"/>
        <v>4.921543652890084</v>
      </c>
      <c r="F1781" s="1">
        <f t="shared" si="118"/>
        <v>1.0060758961633152</v>
      </c>
      <c r="G1781" s="1">
        <f t="shared" si="117"/>
        <v>4.8918214536879985</v>
      </c>
    </row>
    <row r="1782" spans="1:7" x14ac:dyDescent="0.25">
      <c r="A1782" s="2" t="s">
        <v>76</v>
      </c>
      <c r="B1782" s="2">
        <v>1.367</v>
      </c>
      <c r="C1782" s="2">
        <v>1.2010000000000001</v>
      </c>
      <c r="D1782" s="1">
        <f t="shared" si="115"/>
        <v>1.1382181515403829</v>
      </c>
      <c r="E1782" s="1">
        <f t="shared" si="116"/>
        <v>5.1577631461061548</v>
      </c>
      <c r="F1782" s="1">
        <f t="shared" si="118"/>
        <v>1.0950971264065548</v>
      </c>
      <c r="G1782" s="1">
        <f t="shared" si="117"/>
        <v>4.7098682132705507</v>
      </c>
    </row>
    <row r="1783" spans="1:7" x14ac:dyDescent="0.25">
      <c r="A1783" s="2" t="s">
        <v>76</v>
      </c>
      <c r="B1783" s="2">
        <v>0.96599999999999997</v>
      </c>
      <c r="C1783" s="2">
        <v>0.88100000000000001</v>
      </c>
      <c r="D1783" s="1">
        <f t="shared" si="115"/>
        <v>1.0964812712826333</v>
      </c>
      <c r="E1783" s="1">
        <f t="shared" si="116"/>
        <v>2.6736398614669792</v>
      </c>
      <c r="F1783" s="1">
        <f t="shared" si="118"/>
        <v>0.40985132333592195</v>
      </c>
      <c r="G1783" s="1">
        <f t="shared" si="117"/>
        <v>6.5234384012848805</v>
      </c>
    </row>
    <row r="1784" spans="1:7" x14ac:dyDescent="0.25">
      <c r="A1784" s="2" t="s">
        <v>76</v>
      </c>
      <c r="B1784" s="2">
        <v>1.5449999999999999</v>
      </c>
      <c r="C1784" s="2">
        <v>1.2150000000000001</v>
      </c>
      <c r="D1784" s="1">
        <f t="shared" si="115"/>
        <v>1.2716049382716048</v>
      </c>
      <c r="E1784" s="1">
        <f t="shared" si="116"/>
        <v>5.8973191895024195</v>
      </c>
      <c r="F1784" s="1">
        <f t="shared" si="118"/>
        <v>1.3217438202879936</v>
      </c>
      <c r="G1784" s="1">
        <f t="shared" si="117"/>
        <v>4.461771713233702</v>
      </c>
    </row>
    <row r="1785" spans="1:7" x14ac:dyDescent="0.25">
      <c r="A1785" s="2" t="s">
        <v>76</v>
      </c>
      <c r="B1785" s="2">
        <v>1.365</v>
      </c>
      <c r="C1785" s="2">
        <v>1.125</v>
      </c>
      <c r="D1785" s="1">
        <f t="shared" ref="D1785:D1848" si="119">B1785/C1785</f>
        <v>1.2133333333333334</v>
      </c>
      <c r="E1785" s="1">
        <f t="shared" ref="E1785:E1848" si="120">((4*PI()*(C1785/2)^2)+((PI()*C1785)*(B1785-C1785)))</f>
        <v>4.8243082186688255</v>
      </c>
      <c r="F1785" s="1">
        <f t="shared" si="118"/>
        <v>0.98407935504439648</v>
      </c>
      <c r="G1785" s="1">
        <f t="shared" si="117"/>
        <v>4.9023569023569022</v>
      </c>
    </row>
    <row r="1786" spans="1:7" x14ac:dyDescent="0.25">
      <c r="A1786" s="2" t="s">
        <v>76</v>
      </c>
      <c r="B1786" s="2">
        <v>0.97499999999999998</v>
      </c>
      <c r="C1786" s="2">
        <v>1.0449999999999999</v>
      </c>
      <c r="D1786" s="1">
        <f t="shared" si="119"/>
        <v>0.93301435406698574</v>
      </c>
      <c r="E1786" s="1">
        <f t="shared" si="120"/>
        <v>3.2008902149263001</v>
      </c>
      <c r="F1786" s="1">
        <f t="shared" si="118"/>
        <v>0.53747597574736827</v>
      </c>
      <c r="G1786" s="1">
        <f t="shared" si="117"/>
        <v>5.9554107706403343</v>
      </c>
    </row>
    <row r="1787" spans="1:7" x14ac:dyDescent="0.25">
      <c r="A1787" s="2" t="s">
        <v>76</v>
      </c>
      <c r="B1787" s="2">
        <v>1.2350000000000001</v>
      </c>
      <c r="C1787" s="2">
        <v>1.1020000000000001</v>
      </c>
      <c r="D1787" s="1">
        <f t="shared" si="119"/>
        <v>1.1206896551724137</v>
      </c>
      <c r="E1787" s="1">
        <f t="shared" si="120"/>
        <v>4.2756133537561016</v>
      </c>
      <c r="F1787" s="1">
        <f t="shared" si="118"/>
        <v>0.82757237239740211</v>
      </c>
      <c r="G1787" s="1">
        <f t="shared" si="117"/>
        <v>5.1664525017552698</v>
      </c>
    </row>
    <row r="1788" spans="1:7" x14ac:dyDescent="0.25">
      <c r="A1788" s="2" t="s">
        <v>76</v>
      </c>
      <c r="B1788" s="2">
        <v>1.5189999999999999</v>
      </c>
      <c r="C1788" s="2">
        <v>1.109</v>
      </c>
      <c r="D1788" s="1">
        <f t="shared" si="119"/>
        <v>1.3697024346257889</v>
      </c>
      <c r="E1788" s="1">
        <f t="shared" si="120"/>
        <v>5.2922358780504108</v>
      </c>
      <c r="F1788" s="1">
        <f t="shared" si="118"/>
        <v>1.1101942562012979</v>
      </c>
      <c r="G1788" s="1">
        <f t="shared" si="117"/>
        <v>4.7669458281639994</v>
      </c>
    </row>
    <row r="1789" spans="1:7" x14ac:dyDescent="0.25">
      <c r="A1789" s="2" t="s">
        <v>76</v>
      </c>
      <c r="B1789" s="2">
        <v>1.1220000000000001</v>
      </c>
      <c r="C1789" s="2">
        <v>1.0389999999999999</v>
      </c>
      <c r="D1789" s="1">
        <f t="shared" si="119"/>
        <v>1.0798845043310878</v>
      </c>
      <c r="E1789" s="1">
        <f t="shared" si="120"/>
        <v>3.66233676866353</v>
      </c>
      <c r="F1789" s="1">
        <f t="shared" si="118"/>
        <v>0.65765193920428955</v>
      </c>
      <c r="G1789" s="1">
        <f t="shared" si="117"/>
        <v>5.5688070700356906</v>
      </c>
    </row>
    <row r="1790" spans="1:7" x14ac:dyDescent="0.25">
      <c r="A1790" s="2" t="s">
        <v>76</v>
      </c>
      <c r="B1790" s="2">
        <v>1.45</v>
      </c>
      <c r="C1790" s="2">
        <v>1.05</v>
      </c>
      <c r="D1790" s="1">
        <f t="shared" si="119"/>
        <v>1.3809523809523809</v>
      </c>
      <c r="E1790" s="1">
        <f t="shared" si="120"/>
        <v>4.7830748150904601</v>
      </c>
      <c r="F1790" s="1">
        <f t="shared" si="118"/>
        <v>0.95249162266025533</v>
      </c>
      <c r="G1790" s="1">
        <f t="shared" si="117"/>
        <v>5.0216450216450221</v>
      </c>
    </row>
    <row r="1791" spans="1:7" x14ac:dyDescent="0.25">
      <c r="A1791" s="2" t="s">
        <v>76</v>
      </c>
      <c r="B1791" s="2">
        <v>1.587</v>
      </c>
      <c r="C1791" s="2">
        <v>1.0529999999999999</v>
      </c>
      <c r="D1791" s="1">
        <f t="shared" si="119"/>
        <v>1.5071225071225072</v>
      </c>
      <c r="E1791" s="1">
        <f t="shared" si="120"/>
        <v>5.2499500409330926</v>
      </c>
      <c r="F1791" s="1">
        <f t="shared" si="118"/>
        <v>1.0763786984679815</v>
      </c>
      <c r="G1791" s="1">
        <f t="shared" si="117"/>
        <v>4.8774191169013186</v>
      </c>
    </row>
    <row r="1792" spans="1:7" x14ac:dyDescent="0.25">
      <c r="A1792" s="2" t="s">
        <v>76</v>
      </c>
      <c r="B1792" s="2">
        <v>1.5209999999999999</v>
      </c>
      <c r="C1792" s="2">
        <v>1.26</v>
      </c>
      <c r="D1792" s="1">
        <f t="shared" si="119"/>
        <v>1.2071428571428571</v>
      </c>
      <c r="E1792" s="1">
        <f t="shared" si="120"/>
        <v>6.0207366568986949</v>
      </c>
      <c r="F1792" s="1">
        <f t="shared" si="118"/>
        <v>1.3728348347549775</v>
      </c>
      <c r="G1792" s="1">
        <f t="shared" si="117"/>
        <v>4.3856234591929422</v>
      </c>
    </row>
    <row r="1793" spans="1:7" x14ac:dyDescent="0.25">
      <c r="A1793" s="2" t="s">
        <v>76</v>
      </c>
      <c r="B1793" s="2">
        <v>1.2769999999999999</v>
      </c>
      <c r="C1793" s="2">
        <v>1.042</v>
      </c>
      <c r="D1793" s="1">
        <f t="shared" si="119"/>
        <v>1.2255278310940498</v>
      </c>
      <c r="E1793" s="1">
        <f t="shared" si="120"/>
        <v>4.1803099990168011</v>
      </c>
      <c r="F1793" s="1">
        <f t="shared" si="118"/>
        <v>0.79277980552875804</v>
      </c>
      <c r="G1793" s="1">
        <f t="shared" si="117"/>
        <v>5.2729774016237361</v>
      </c>
    </row>
    <row r="1794" spans="1:7" x14ac:dyDescent="0.25">
      <c r="A1794" s="2" t="s">
        <v>76</v>
      </c>
      <c r="B1794" s="2">
        <v>1.099</v>
      </c>
      <c r="C1794" s="2">
        <v>1.0309999999999999</v>
      </c>
      <c r="D1794" s="1">
        <f t="shared" si="119"/>
        <v>1.0659553831231814</v>
      </c>
      <c r="E1794" s="1">
        <f t="shared" si="120"/>
        <v>3.5596412464103326</v>
      </c>
      <c r="F1794" s="1">
        <f t="shared" si="118"/>
        <v>0.63058823349720605</v>
      </c>
      <c r="G1794" s="1">
        <f t="shared" si="117"/>
        <v>5.6449534852066092</v>
      </c>
    </row>
    <row r="1795" spans="1:7" x14ac:dyDescent="0.25">
      <c r="A1795" s="2" t="s">
        <v>76</v>
      </c>
      <c r="B1795" s="2">
        <v>1.8360000000000001</v>
      </c>
      <c r="C1795" s="2">
        <v>1.1539999999999999</v>
      </c>
      <c r="D1795" s="1">
        <f t="shared" si="119"/>
        <v>1.5909878682842289</v>
      </c>
      <c r="E1795" s="1">
        <f t="shared" si="120"/>
        <v>6.656230585237453</v>
      </c>
      <c r="F1795" s="1">
        <f t="shared" si="118"/>
        <v>1.5179891555562337</v>
      </c>
      <c r="G1795" s="1">
        <f t="shared" si="117"/>
        <v>4.384899958523369</v>
      </c>
    </row>
    <row r="1796" spans="1:7" x14ac:dyDescent="0.25">
      <c r="A1796" s="2" t="s">
        <v>76</v>
      </c>
      <c r="B1796" s="2">
        <v>1.4550000000000001</v>
      </c>
      <c r="C1796" s="2">
        <v>1.135</v>
      </c>
      <c r="D1796" s="1">
        <f t="shared" si="119"/>
        <v>1.2819383259911894</v>
      </c>
      <c r="E1796" s="1">
        <f t="shared" si="120"/>
        <v>5.1881046479545239</v>
      </c>
      <c r="F1796" s="1">
        <f t="shared" si="118"/>
        <v>1.0893385478026163</v>
      </c>
      <c r="G1796" s="1">
        <f t="shared" si="117"/>
        <v>4.7626191677691256</v>
      </c>
    </row>
    <row r="1797" spans="1:7" x14ac:dyDescent="0.25">
      <c r="A1797" s="2" t="s">
        <v>76</v>
      </c>
      <c r="B1797" s="2">
        <v>1.2569999999999999</v>
      </c>
      <c r="C1797" s="2">
        <v>1.032</v>
      </c>
      <c r="D1797" s="1">
        <f t="shared" si="119"/>
        <v>1.2180232558139534</v>
      </c>
      <c r="E1797" s="1">
        <f t="shared" si="120"/>
        <v>4.0753493884603653</v>
      </c>
      <c r="F1797" s="1">
        <f t="shared" si="118"/>
        <v>0.763695186833248</v>
      </c>
      <c r="G1797" s="1">
        <f t="shared" si="117"/>
        <v>5.33635599480374</v>
      </c>
    </row>
    <row r="1798" spans="1:7" x14ac:dyDescent="0.25">
      <c r="A1798" s="2" t="s">
        <v>76</v>
      </c>
      <c r="B1798" s="2">
        <v>2.3839999999999999</v>
      </c>
      <c r="C1798" s="2">
        <v>1.3049999999999999</v>
      </c>
      <c r="D1798" s="1">
        <f t="shared" si="119"/>
        <v>1.8268199233716476</v>
      </c>
      <c r="E1798" s="1">
        <f t="shared" si="120"/>
        <v>9.773871736436277</v>
      </c>
      <c r="F1798" s="1">
        <f t="shared" si="118"/>
        <v>2.6068902263716609</v>
      </c>
      <c r="G1798" s="1">
        <f t="shared" si="117"/>
        <v>3.749245609793018</v>
      </c>
    </row>
    <row r="1799" spans="1:7" x14ac:dyDescent="0.25">
      <c r="A1799" s="2" t="s">
        <v>76</v>
      </c>
      <c r="B1799" s="2">
        <v>1.5649999999999999</v>
      </c>
      <c r="C1799" s="2">
        <v>1.139</v>
      </c>
      <c r="D1799" s="1">
        <f t="shared" si="119"/>
        <v>1.3740122914837576</v>
      </c>
      <c r="E1799" s="1">
        <f t="shared" si="120"/>
        <v>5.5999988607666822</v>
      </c>
      <c r="F1799" s="1">
        <f t="shared" si="118"/>
        <v>1.2077521717668538</v>
      </c>
      <c r="G1799" s="1">
        <f t="shared" si="117"/>
        <v>4.636711894770837</v>
      </c>
    </row>
    <row r="1800" spans="1:7" x14ac:dyDescent="0.25">
      <c r="A1800" s="2" t="s">
        <v>76</v>
      </c>
      <c r="B1800" s="2">
        <v>1.139</v>
      </c>
      <c r="C1800" s="2">
        <v>1.0549999999999999</v>
      </c>
      <c r="D1800" s="1">
        <f t="shared" si="119"/>
        <v>1.0796208530805689</v>
      </c>
      <c r="E1800" s="1">
        <f t="shared" si="120"/>
        <v>3.775079104222907</v>
      </c>
      <c r="F1800" s="1">
        <f t="shared" si="118"/>
        <v>0.68826144063536021</v>
      </c>
      <c r="G1800" s="1">
        <f t="shared" si="117"/>
        <v>5.4849492959216031</v>
      </c>
    </row>
    <row r="1801" spans="1:7" x14ac:dyDescent="0.25">
      <c r="A1801" s="2" t="s">
        <v>76</v>
      </c>
      <c r="B1801" s="2">
        <v>1.5109999999999999</v>
      </c>
      <c r="C1801" s="2">
        <v>1.125</v>
      </c>
      <c r="D1801" s="1">
        <f t="shared" si="119"/>
        <v>1.3431111111111109</v>
      </c>
      <c r="E1801" s="1">
        <f t="shared" si="120"/>
        <v>5.3403148120209494</v>
      </c>
      <c r="F1801" s="1">
        <f t="shared" si="118"/>
        <v>1.1292062094246811</v>
      </c>
      <c r="G1801" s="1">
        <f t="shared" si="117"/>
        <v>4.7292644757433493</v>
      </c>
    </row>
    <row r="1802" spans="1:7" x14ac:dyDescent="0.25">
      <c r="A1802" s="2" t="s">
        <v>76</v>
      </c>
      <c r="B1802" s="2">
        <v>1.256</v>
      </c>
      <c r="C1802" s="2">
        <v>1.046</v>
      </c>
      <c r="D1802" s="1">
        <f t="shared" si="119"/>
        <v>1.2007648183556405</v>
      </c>
      <c r="E1802" s="1">
        <f t="shared" si="120"/>
        <v>4.1273490300625841</v>
      </c>
      <c r="F1802" s="1">
        <f t="shared" si="118"/>
        <v>0.77968668302697386</v>
      </c>
      <c r="G1802" s="1">
        <f t="shared" si="117"/>
        <v>5.2935994931181805</v>
      </c>
    </row>
    <row r="1803" spans="1:7" x14ac:dyDescent="0.25">
      <c r="A1803" s="2" t="s">
        <v>76</v>
      </c>
      <c r="B1803" s="2">
        <v>1.3420000000000001</v>
      </c>
      <c r="C1803" s="2">
        <v>0.93400000000000005</v>
      </c>
      <c r="D1803" s="1">
        <f t="shared" si="119"/>
        <v>1.436830835117773</v>
      </c>
      <c r="E1803" s="1">
        <f t="shared" si="120"/>
        <v>3.9377601966037479</v>
      </c>
      <c r="F1803" s="1">
        <f t="shared" si="118"/>
        <v>0.70615796876909265</v>
      </c>
      <c r="G1803" s="1">
        <f t="shared" si="117"/>
        <v>5.5763163070547463</v>
      </c>
    </row>
    <row r="1804" spans="1:7" x14ac:dyDescent="0.25">
      <c r="A1804" s="2" t="s">
        <v>76</v>
      </c>
      <c r="B1804" s="2">
        <v>1.254</v>
      </c>
      <c r="C1804" s="2">
        <v>1.1519999999999999</v>
      </c>
      <c r="D1804" s="1">
        <f t="shared" si="119"/>
        <v>1.0885416666666667</v>
      </c>
      <c r="E1804" s="1">
        <f t="shared" si="120"/>
        <v>4.5383698801170436</v>
      </c>
      <c r="F1804" s="1">
        <f t="shared" si="118"/>
        <v>0.90680538848654413</v>
      </c>
      <c r="G1804" s="1">
        <f t="shared" si="117"/>
        <v>5.0047892720306519</v>
      </c>
    </row>
    <row r="1805" spans="1:7" x14ac:dyDescent="0.25">
      <c r="A1805" s="2" t="s">
        <v>76</v>
      </c>
      <c r="B1805" s="2">
        <v>1.304</v>
      </c>
      <c r="C1805" s="2">
        <v>1.17</v>
      </c>
      <c r="D1805" s="1">
        <f t="shared" si="119"/>
        <v>1.1145299145299146</v>
      </c>
      <c r="E1805" s="1">
        <f t="shared" si="120"/>
        <v>4.7930650797288754</v>
      </c>
      <c r="F1805" s="1">
        <f t="shared" si="118"/>
        <v>0.98267023292953692</v>
      </c>
      <c r="G1805" s="1">
        <f t="shared" ref="G1805:G1868" si="121">E1805/F1805</f>
        <v>4.8775926237633023</v>
      </c>
    </row>
    <row r="1806" spans="1:7" x14ac:dyDescent="0.25">
      <c r="A1806" s="2" t="s">
        <v>76</v>
      </c>
      <c r="B1806" s="2">
        <v>2.19</v>
      </c>
      <c r="C1806" s="2">
        <v>0.99399999999999999</v>
      </c>
      <c r="D1806" s="1">
        <f t="shared" si="119"/>
        <v>2.2032193158953723</v>
      </c>
      <c r="E1806" s="1">
        <f t="shared" si="120"/>
        <v>6.8388073838934762</v>
      </c>
      <c r="F1806" s="1">
        <f t="shared" ref="F1806:F1869" si="122">(((4/3)*PI()*(C1806/2)^3)+(PI()*((C1806/2)^2)*(B1806-C1806)))</f>
        <v>1.4423284182935496</v>
      </c>
      <c r="G1806" s="1">
        <f t="shared" si="121"/>
        <v>4.7415049839929102</v>
      </c>
    </row>
    <row r="1807" spans="1:7" x14ac:dyDescent="0.25">
      <c r="A1807" s="2" t="s">
        <v>76</v>
      </c>
      <c r="B1807" s="2">
        <v>1.1100000000000001</v>
      </c>
      <c r="C1807" s="2">
        <v>1.0640000000000001</v>
      </c>
      <c r="D1807" s="1">
        <f t="shared" si="119"/>
        <v>1.0432330827067668</v>
      </c>
      <c r="E1807" s="1">
        <f t="shared" si="120"/>
        <v>3.7103465875956898</v>
      </c>
      <c r="F1807" s="1">
        <f t="shared" si="122"/>
        <v>0.67160170202787628</v>
      </c>
      <c r="G1807" s="1">
        <f t="shared" si="121"/>
        <v>5.5246235624365401</v>
      </c>
    </row>
    <row r="1808" spans="1:7" x14ac:dyDescent="0.25">
      <c r="A1808" s="2" t="s">
        <v>76</v>
      </c>
      <c r="B1808" s="2">
        <v>1.631</v>
      </c>
      <c r="C1808" s="2">
        <v>1.2210000000000001</v>
      </c>
      <c r="D1808" s="1">
        <f t="shared" si="119"/>
        <v>1.3357903357903358</v>
      </c>
      <c r="E1808" s="1">
        <f t="shared" si="120"/>
        <v>6.2563278315840485</v>
      </c>
      <c r="F1808" s="1">
        <f t="shared" si="122"/>
        <v>1.4331862307807612</v>
      </c>
      <c r="G1808" s="1">
        <f t="shared" si="121"/>
        <v>4.3653278947396599</v>
      </c>
    </row>
    <row r="1809" spans="1:7" x14ac:dyDescent="0.25">
      <c r="A1809" s="2" t="s">
        <v>76</v>
      </c>
      <c r="B1809" s="2">
        <v>2.0680000000000001</v>
      </c>
      <c r="C1809" s="2">
        <v>1.1060000000000001</v>
      </c>
      <c r="D1809" s="1">
        <f t="shared" si="119"/>
        <v>1.8698010849909583</v>
      </c>
      <c r="E1809" s="1">
        <f t="shared" si="120"/>
        <v>7.1854758500318034</v>
      </c>
      <c r="F1809" s="1">
        <f t="shared" si="122"/>
        <v>1.6325959383909221</v>
      </c>
      <c r="G1809" s="1">
        <f t="shared" si="121"/>
        <v>4.4012579481937033</v>
      </c>
    </row>
    <row r="1810" spans="1:7" x14ac:dyDescent="0.25">
      <c r="A1810" s="2" t="s">
        <v>76</v>
      </c>
      <c r="B1810" s="2">
        <v>1.71</v>
      </c>
      <c r="C1810" s="2">
        <v>1.0109999999999999</v>
      </c>
      <c r="D1810" s="1">
        <f t="shared" si="119"/>
        <v>1.6913946587537094</v>
      </c>
      <c r="E1810" s="1">
        <f t="shared" si="120"/>
        <v>5.4312167954525696</v>
      </c>
      <c r="F1810" s="1">
        <f t="shared" si="122"/>
        <v>1.1022058958213594</v>
      </c>
      <c r="G1810" s="1">
        <f t="shared" si="121"/>
        <v>4.9275882265220954</v>
      </c>
    </row>
    <row r="1811" spans="1:7" x14ac:dyDescent="0.25">
      <c r="A1811" s="2" t="s">
        <v>76</v>
      </c>
      <c r="B1811" s="2">
        <v>1.716</v>
      </c>
      <c r="C1811" s="2">
        <v>1.1579999999999999</v>
      </c>
      <c r="D1811" s="1">
        <f t="shared" si="119"/>
        <v>1.4818652849740934</v>
      </c>
      <c r="E1811" s="1">
        <f t="shared" si="120"/>
        <v>6.2427467265425776</v>
      </c>
      <c r="F1811" s="1">
        <f t="shared" si="122"/>
        <v>1.4007435815001872</v>
      </c>
      <c r="G1811" s="1">
        <f t="shared" si="121"/>
        <v>4.4567376991702057</v>
      </c>
    </row>
    <row r="1812" spans="1:7" x14ac:dyDescent="0.25">
      <c r="A1812" s="2" t="s">
        <v>76</v>
      </c>
      <c r="B1812" s="2">
        <v>1.5609999999999999</v>
      </c>
      <c r="C1812" s="2">
        <v>1.21</v>
      </c>
      <c r="D1812" s="1">
        <f t="shared" si="119"/>
        <v>1.2900826446280991</v>
      </c>
      <c r="E1812" s="1">
        <f t="shared" si="120"/>
        <v>5.9338716200269364</v>
      </c>
      <c r="F1812" s="1">
        <f t="shared" si="122"/>
        <v>1.3312025798092995</v>
      </c>
      <c r="G1812" s="1">
        <f t="shared" si="121"/>
        <v>4.4575271337567486</v>
      </c>
    </row>
    <row r="1813" spans="1:7" x14ac:dyDescent="0.25">
      <c r="A1813" s="2" t="s">
        <v>76</v>
      </c>
      <c r="B1813" s="2">
        <v>1.7809999999999999</v>
      </c>
      <c r="C1813" s="2">
        <v>1.095</v>
      </c>
      <c r="D1813" s="1">
        <f t="shared" si="119"/>
        <v>1.6264840182648401</v>
      </c>
      <c r="E1813" s="1">
        <f t="shared" si="120"/>
        <v>6.1267182850675468</v>
      </c>
      <c r="F1813" s="1">
        <f t="shared" si="122"/>
        <v>1.3334642385405573</v>
      </c>
      <c r="G1813" s="1">
        <f t="shared" si="121"/>
        <v>4.5945876222170643</v>
      </c>
    </row>
    <row r="1814" spans="1:7" x14ac:dyDescent="0.25">
      <c r="A1814" s="2" t="s">
        <v>76</v>
      </c>
      <c r="B1814" s="2">
        <v>1.419</v>
      </c>
      <c r="C1814" s="2">
        <v>1.101</v>
      </c>
      <c r="D1814" s="1">
        <f t="shared" si="119"/>
        <v>1.2888283378746594</v>
      </c>
      <c r="E1814" s="1">
        <f t="shared" si="120"/>
        <v>4.9081698929637518</v>
      </c>
      <c r="F1814" s="1">
        <f t="shared" si="122"/>
        <v>1.0015675819001146</v>
      </c>
      <c r="G1814" s="1">
        <f t="shared" si="121"/>
        <v>4.9004879767097327</v>
      </c>
    </row>
    <row r="1815" spans="1:7" x14ac:dyDescent="0.25">
      <c r="A1815" s="2" t="s">
        <v>76</v>
      </c>
      <c r="B1815" s="2">
        <v>1.466</v>
      </c>
      <c r="C1815" s="2">
        <v>1.0680000000000001</v>
      </c>
      <c r="D1815" s="1">
        <f t="shared" si="119"/>
        <v>1.3726591760299625</v>
      </c>
      <c r="E1815" s="1">
        <f t="shared" si="120"/>
        <v>4.9187539186136959</v>
      </c>
      <c r="F1815" s="1">
        <f t="shared" si="122"/>
        <v>0.99438683414702667</v>
      </c>
      <c r="G1815" s="1">
        <f t="shared" si="121"/>
        <v>4.9465195532611261</v>
      </c>
    </row>
    <row r="1816" spans="1:7" x14ac:dyDescent="0.25">
      <c r="A1816" s="2" t="s">
        <v>76</v>
      </c>
      <c r="B1816" s="2">
        <v>1.8089999999999999</v>
      </c>
      <c r="C1816" s="2">
        <v>1.0940000000000001</v>
      </c>
      <c r="D1816" s="1">
        <f t="shared" si="119"/>
        <v>1.6535648994515537</v>
      </c>
      <c r="E1816" s="1">
        <f t="shared" si="120"/>
        <v>6.2173563747162657</v>
      </c>
      <c r="F1816" s="1">
        <f t="shared" si="122"/>
        <v>1.3576629287718935</v>
      </c>
      <c r="G1816" s="1">
        <f t="shared" si="121"/>
        <v>4.5794550642553995</v>
      </c>
    </row>
    <row r="1817" spans="1:7" x14ac:dyDescent="0.25">
      <c r="A1817" s="2" t="s">
        <v>76</v>
      </c>
      <c r="B1817" s="2">
        <v>1.2509999999999999</v>
      </c>
      <c r="C1817" s="2">
        <v>1.0609999999999999</v>
      </c>
      <c r="D1817" s="1">
        <f t="shared" si="119"/>
        <v>1.179076343072573</v>
      </c>
      <c r="E1817" s="1">
        <f t="shared" si="120"/>
        <v>4.1698704866289216</v>
      </c>
      <c r="F1817" s="1">
        <f t="shared" si="122"/>
        <v>0.79336758075908365</v>
      </c>
      <c r="G1817" s="1">
        <f t="shared" si="121"/>
        <v>5.2559123762521835</v>
      </c>
    </row>
    <row r="1818" spans="1:7" x14ac:dyDescent="0.25">
      <c r="A1818" s="2" t="s">
        <v>76</v>
      </c>
      <c r="B1818" s="2">
        <v>1.54</v>
      </c>
      <c r="C1818" s="2">
        <v>1.139</v>
      </c>
      <c r="D1818" s="1">
        <f t="shared" si="119"/>
        <v>1.3520632133450394</v>
      </c>
      <c r="E1818" s="1">
        <f t="shared" si="120"/>
        <v>5.5105420099557128</v>
      </c>
      <c r="F1818" s="1">
        <f t="shared" si="122"/>
        <v>1.1822793334984305</v>
      </c>
      <c r="G1818" s="1">
        <f t="shared" si="121"/>
        <v>4.660947589813409</v>
      </c>
    </row>
    <row r="1819" spans="1:7" x14ac:dyDescent="0.25">
      <c r="A1819" s="2" t="s">
        <v>76</v>
      </c>
      <c r="B1819" s="2">
        <v>1.1060000000000001</v>
      </c>
      <c r="C1819" s="2">
        <v>1.02</v>
      </c>
      <c r="D1819" s="1">
        <f t="shared" si="119"/>
        <v>1.0843137254901962</v>
      </c>
      <c r="E1819" s="1">
        <f t="shared" si="120"/>
        <v>3.5440935043677175</v>
      </c>
      <c r="F1819" s="1">
        <f t="shared" si="122"/>
        <v>0.62592023888620818</v>
      </c>
      <c r="G1819" s="1">
        <f t="shared" si="121"/>
        <v>5.662212665745149</v>
      </c>
    </row>
    <row r="1820" spans="1:7" x14ac:dyDescent="0.25">
      <c r="A1820" s="2" t="s">
        <v>76</v>
      </c>
      <c r="B1820" s="2">
        <v>1.944</v>
      </c>
      <c r="C1820" s="2">
        <v>1.1060000000000001</v>
      </c>
      <c r="D1820" s="1">
        <f t="shared" si="119"/>
        <v>1.7576853526220613</v>
      </c>
      <c r="E1820" s="1">
        <f t="shared" si="120"/>
        <v>6.754625267147885</v>
      </c>
      <c r="F1820" s="1">
        <f t="shared" si="122"/>
        <v>1.5134657522235186</v>
      </c>
      <c r="G1820" s="1">
        <f t="shared" si="121"/>
        <v>4.4630182461838208</v>
      </c>
    </row>
    <row r="1821" spans="1:7" x14ac:dyDescent="0.25">
      <c r="A1821" s="2" t="s">
        <v>76</v>
      </c>
      <c r="B1821" s="2">
        <v>0.91500000000000004</v>
      </c>
      <c r="C1821" s="2">
        <v>0.88200000000000001</v>
      </c>
      <c r="D1821" s="1">
        <f t="shared" si="119"/>
        <v>1.0374149659863945</v>
      </c>
      <c r="E1821" s="1">
        <f t="shared" si="120"/>
        <v>2.5353595192265712</v>
      </c>
      <c r="F1821" s="1">
        <f t="shared" si="122"/>
        <v>0.37941863021579669</v>
      </c>
      <c r="G1821" s="1">
        <f t="shared" si="121"/>
        <v>6.6822220031329769</v>
      </c>
    </row>
    <row r="1822" spans="1:7" x14ac:dyDescent="0.25">
      <c r="A1822" s="2" t="s">
        <v>76</v>
      </c>
      <c r="B1822" s="2">
        <v>2.0569999999999999</v>
      </c>
      <c r="C1822" s="2">
        <v>1.2</v>
      </c>
      <c r="D1822" s="1">
        <f t="shared" si="119"/>
        <v>1.7141666666666666</v>
      </c>
      <c r="E1822" s="1">
        <f t="shared" si="120"/>
        <v>7.7547073061210456</v>
      </c>
      <c r="F1822" s="1">
        <f t="shared" si="122"/>
        <v>1.8740228497193834</v>
      </c>
      <c r="G1822" s="1">
        <f t="shared" si="121"/>
        <v>4.1380004023335344</v>
      </c>
    </row>
    <row r="1823" spans="1:7" x14ac:dyDescent="0.25">
      <c r="A1823" s="2" t="s">
        <v>76</v>
      </c>
      <c r="B1823" s="2">
        <v>1.7589999999999999</v>
      </c>
      <c r="C1823" s="2">
        <v>0.99199999999999999</v>
      </c>
      <c r="D1823" s="1">
        <f t="shared" si="119"/>
        <v>1.7731854838709677</v>
      </c>
      <c r="E1823" s="1">
        <f t="shared" si="120"/>
        <v>5.4818529858431297</v>
      </c>
      <c r="F1823" s="1">
        <f t="shared" si="122"/>
        <v>1.1039332065559555</v>
      </c>
      <c r="G1823" s="1">
        <f t="shared" si="121"/>
        <v>4.9657469793352655</v>
      </c>
    </row>
    <row r="1824" spans="1:7" x14ac:dyDescent="0.25">
      <c r="A1824" s="2" t="s">
        <v>76</v>
      </c>
      <c r="B1824" s="2">
        <v>1.1579999999999999</v>
      </c>
      <c r="C1824" s="2">
        <v>1.006</v>
      </c>
      <c r="D1824" s="1">
        <f t="shared" si="119"/>
        <v>1.151093439363817</v>
      </c>
      <c r="E1824" s="1">
        <f t="shared" si="120"/>
        <v>3.6597920786141218</v>
      </c>
      <c r="F1824" s="1">
        <f t="shared" si="122"/>
        <v>0.65389760010936737</v>
      </c>
      <c r="G1824" s="1">
        <f t="shared" si="121"/>
        <v>5.5968886841028391</v>
      </c>
    </row>
    <row r="1825" spans="1:7" x14ac:dyDescent="0.25">
      <c r="A1825" s="2" t="s">
        <v>76</v>
      </c>
      <c r="B1825" s="2">
        <v>1.3280000000000001</v>
      </c>
      <c r="C1825" s="2">
        <v>1.036</v>
      </c>
      <c r="D1825" s="1">
        <f t="shared" si="119"/>
        <v>1.281853281853282</v>
      </c>
      <c r="E1825" s="1">
        <f t="shared" si="120"/>
        <v>4.3222283055500661</v>
      </c>
      <c r="F1825" s="1">
        <f t="shared" si="122"/>
        <v>0.82835331892400932</v>
      </c>
      <c r="G1825" s="1">
        <f t="shared" si="121"/>
        <v>5.2178559641246212</v>
      </c>
    </row>
    <row r="1826" spans="1:7" x14ac:dyDescent="0.25">
      <c r="A1826" s="2" t="s">
        <v>76</v>
      </c>
      <c r="B1826" s="2">
        <v>1.137</v>
      </c>
      <c r="C1826" s="2">
        <v>1.1040000000000001</v>
      </c>
      <c r="D1826" s="1">
        <f t="shared" si="119"/>
        <v>1.0298913043478259</v>
      </c>
      <c r="E1826" s="1">
        <f t="shared" si="120"/>
        <v>3.943477895233281</v>
      </c>
      <c r="F1826" s="1">
        <f t="shared" si="122"/>
        <v>0.73612974705003731</v>
      </c>
      <c r="G1826" s="1">
        <f t="shared" si="121"/>
        <v>5.3570418951772494</v>
      </c>
    </row>
    <row r="1827" spans="1:7" x14ac:dyDescent="0.25">
      <c r="A1827" s="2" t="s">
        <v>76</v>
      </c>
      <c r="B1827" s="2">
        <v>1.6879999999999999</v>
      </c>
      <c r="C1827" s="2">
        <v>1.0369999999999999</v>
      </c>
      <c r="D1827" s="1">
        <f t="shared" si="119"/>
        <v>1.6277724204435873</v>
      </c>
      <c r="E1827" s="1">
        <f t="shared" si="120"/>
        <v>5.4992197100321736</v>
      </c>
      <c r="F1827" s="1">
        <f t="shared" si="122"/>
        <v>1.1337251189709048</v>
      </c>
      <c r="G1827" s="1">
        <f t="shared" si="121"/>
        <v>4.8505758741800467</v>
      </c>
    </row>
    <row r="1828" spans="1:7" x14ac:dyDescent="0.25">
      <c r="A1828" s="2" t="s">
        <v>76</v>
      </c>
      <c r="B1828" s="2">
        <v>1.5740000000000001</v>
      </c>
      <c r="C1828" s="2">
        <v>1.1399999999999999</v>
      </c>
      <c r="D1828" s="1">
        <f t="shared" si="119"/>
        <v>1.380701754385965</v>
      </c>
      <c r="E1828" s="1">
        <f t="shared" si="120"/>
        <v>5.6371481938953814</v>
      </c>
      <c r="F1828" s="1">
        <f t="shared" si="122"/>
        <v>1.2187199230626806</v>
      </c>
      <c r="G1828" s="1">
        <f t="shared" si="121"/>
        <v>4.6254665138558293</v>
      </c>
    </row>
    <row r="1829" spans="1:7" x14ac:dyDescent="0.25">
      <c r="A1829" s="2" t="s">
        <v>76</v>
      </c>
      <c r="B1829" s="2">
        <v>1.6519999999999999</v>
      </c>
      <c r="C1829" s="2">
        <v>1.1120000000000001</v>
      </c>
      <c r="D1829" s="1">
        <f t="shared" si="119"/>
        <v>1.4856115107913668</v>
      </c>
      <c r="E1829" s="1">
        <f t="shared" si="120"/>
        <v>5.7711811028681366</v>
      </c>
      <c r="F1829" s="1">
        <f t="shared" si="122"/>
        <v>1.2444045206457188</v>
      </c>
      <c r="G1829" s="1">
        <f t="shared" si="121"/>
        <v>4.6377050284850165</v>
      </c>
    </row>
    <row r="1830" spans="1:7" x14ac:dyDescent="0.25">
      <c r="A1830" s="2" t="s">
        <v>76</v>
      </c>
      <c r="B1830" s="2">
        <v>1.9510000000000001</v>
      </c>
      <c r="C1830" s="2">
        <v>1.139</v>
      </c>
      <c r="D1830" s="1">
        <f t="shared" si="119"/>
        <v>1.7129060579455664</v>
      </c>
      <c r="E1830" s="1">
        <f t="shared" si="120"/>
        <v>6.9812126372880492</v>
      </c>
      <c r="F1830" s="1">
        <f t="shared" si="122"/>
        <v>1.6010527946313133</v>
      </c>
      <c r="G1830" s="1">
        <f t="shared" si="121"/>
        <v>4.3603887771206606</v>
      </c>
    </row>
    <row r="1831" spans="1:7" x14ac:dyDescent="0.25">
      <c r="A1831" s="2" t="s">
        <v>76</v>
      </c>
      <c r="B1831" s="2">
        <v>1.6020000000000001</v>
      </c>
      <c r="C1831" s="2">
        <v>0.93899999999999995</v>
      </c>
      <c r="D1831" s="1">
        <f t="shared" si="119"/>
        <v>1.7060702875399363</v>
      </c>
      <c r="E1831" s="1">
        <f t="shared" si="120"/>
        <v>4.725828713756747</v>
      </c>
      <c r="F1831" s="1">
        <f t="shared" si="122"/>
        <v>0.89263514764333118</v>
      </c>
      <c r="G1831" s="1">
        <f t="shared" si="121"/>
        <v>5.2942444919780804</v>
      </c>
    </row>
    <row r="1832" spans="1:7" x14ac:dyDescent="0.25">
      <c r="A1832" s="2" t="s">
        <v>76</v>
      </c>
      <c r="B1832" s="2">
        <v>1.226</v>
      </c>
      <c r="C1832" s="2">
        <v>1.0229999999999999</v>
      </c>
      <c r="D1832" s="1">
        <f t="shared" si="119"/>
        <v>1.1984359726295211</v>
      </c>
      <c r="E1832" s="1">
        <f t="shared" si="120"/>
        <v>3.9401792229470107</v>
      </c>
      <c r="F1832" s="1">
        <f t="shared" si="122"/>
        <v>0.72741862976981864</v>
      </c>
      <c r="G1832" s="1">
        <f t="shared" si="121"/>
        <v>5.4166597632972708</v>
      </c>
    </row>
    <row r="1833" spans="1:7" x14ac:dyDescent="0.25">
      <c r="A1833" s="2" t="s">
        <v>76</v>
      </c>
      <c r="B1833" s="2">
        <v>1.306</v>
      </c>
      <c r="C1833" s="2">
        <v>1.109</v>
      </c>
      <c r="D1833" s="1">
        <f t="shared" si="119"/>
        <v>1.1776375112714157</v>
      </c>
      <c r="E1833" s="1">
        <f t="shared" si="120"/>
        <v>4.5501382861973916</v>
      </c>
      <c r="F1833" s="1">
        <f t="shared" si="122"/>
        <v>0.90444769886004828</v>
      </c>
      <c r="G1833" s="1">
        <f t="shared" si="121"/>
        <v>5.0308473247621883</v>
      </c>
    </row>
    <row r="1834" spans="1:7" x14ac:dyDescent="0.25">
      <c r="A1834" s="2" t="s">
        <v>76</v>
      </c>
      <c r="B1834" s="2">
        <v>1.407</v>
      </c>
      <c r="C1834" s="2">
        <v>1.113</v>
      </c>
      <c r="D1834" s="1">
        <f t="shared" si="119"/>
        <v>1.2641509433962264</v>
      </c>
      <c r="E1834" s="1">
        <f t="shared" si="120"/>
        <v>4.9197058211877343</v>
      </c>
      <c r="F1834" s="1">
        <f t="shared" si="122"/>
        <v>1.0079522657827467</v>
      </c>
      <c r="G1834" s="1">
        <f t="shared" si="121"/>
        <v>4.8808916733445038</v>
      </c>
    </row>
    <row r="1835" spans="1:7" x14ac:dyDescent="0.25">
      <c r="A1835" s="2" t="s">
        <v>76</v>
      </c>
      <c r="B1835" s="2">
        <v>1.609</v>
      </c>
      <c r="C1835" s="2">
        <v>1.1659999999999999</v>
      </c>
      <c r="D1835" s="1">
        <f t="shared" si="119"/>
        <v>1.3799313893653518</v>
      </c>
      <c r="E1835" s="1">
        <f t="shared" si="120"/>
        <v>5.8939231278438893</v>
      </c>
      <c r="F1835" s="1">
        <f t="shared" si="122"/>
        <v>1.3030631291603754</v>
      </c>
      <c r="G1835" s="1">
        <f t="shared" si="121"/>
        <v>4.5231293833335764</v>
      </c>
    </row>
    <row r="1836" spans="1:7" x14ac:dyDescent="0.25">
      <c r="A1836" s="2" t="s">
        <v>76</v>
      </c>
      <c r="B1836" s="2">
        <v>2.359</v>
      </c>
      <c r="C1836" s="2">
        <v>1.2410000000000001</v>
      </c>
      <c r="D1836" s="1">
        <f t="shared" si="119"/>
        <v>1.9008863819500401</v>
      </c>
      <c r="E1836" s="1">
        <f t="shared" si="120"/>
        <v>9.1970721836445382</v>
      </c>
      <c r="F1836" s="1">
        <f t="shared" si="122"/>
        <v>2.3530300466409906</v>
      </c>
      <c r="G1836" s="1">
        <f t="shared" si="121"/>
        <v>3.9086080506169436</v>
      </c>
    </row>
    <row r="1837" spans="1:7" x14ac:dyDescent="0.25">
      <c r="A1837" s="2" t="s">
        <v>76</v>
      </c>
      <c r="B1837" s="11">
        <v>2.0510000000000002</v>
      </c>
      <c r="C1837" s="2">
        <v>1.3560000000000001</v>
      </c>
      <c r="D1837" s="1">
        <f t="shared" si="119"/>
        <v>1.5125368731563422</v>
      </c>
      <c r="E1837" s="1">
        <f t="shared" si="120"/>
        <v>8.7372592580871746</v>
      </c>
      <c r="F1837" s="1">
        <f t="shared" si="122"/>
        <v>2.3091796639190605</v>
      </c>
      <c r="G1837" s="1">
        <f t="shared" si="121"/>
        <v>3.783706999765708</v>
      </c>
    </row>
    <row r="1838" spans="1:7" x14ac:dyDescent="0.25">
      <c r="A1838" s="2" t="s">
        <v>76</v>
      </c>
      <c r="B1838" s="2">
        <v>2.2160000000000002</v>
      </c>
      <c r="C1838" s="2">
        <f>(0.672+1.083)/2</f>
        <v>0.87749999999999995</v>
      </c>
      <c r="D1838" s="1">
        <f t="shared" si="119"/>
        <v>2.5253561253561259</v>
      </c>
      <c r="E1838" s="1">
        <f t="shared" si="120"/>
        <v>6.1089525786114969</v>
      </c>
      <c r="F1838" s="1">
        <f t="shared" si="122"/>
        <v>1.1632587347756891</v>
      </c>
      <c r="G1838" s="1">
        <f t="shared" si="121"/>
        <v>5.2515853919545119</v>
      </c>
    </row>
    <row r="1839" spans="1:7" x14ac:dyDescent="0.25">
      <c r="A1839" s="2" t="s">
        <v>76</v>
      </c>
      <c r="B1839" s="2">
        <v>1.7829999999999999</v>
      </c>
      <c r="C1839" s="2">
        <v>1.1519999999999999</v>
      </c>
      <c r="D1839" s="1">
        <f t="shared" si="119"/>
        <v>1.5477430555555556</v>
      </c>
      <c r="E1839" s="1">
        <f t="shared" si="120"/>
        <v>6.4528815759558924</v>
      </c>
      <c r="F1839" s="1">
        <f t="shared" si="122"/>
        <v>1.4581847568881323</v>
      </c>
      <c r="G1839" s="1">
        <f t="shared" si="121"/>
        <v>4.4252839329679938</v>
      </c>
    </row>
    <row r="1840" spans="1:7" x14ac:dyDescent="0.25">
      <c r="A1840" s="2" t="s">
        <v>76</v>
      </c>
      <c r="B1840" s="2">
        <v>2.577</v>
      </c>
      <c r="C1840" s="2">
        <v>1.226</v>
      </c>
      <c r="D1840" s="1">
        <f t="shared" si="119"/>
        <v>2.1019575856443717</v>
      </c>
      <c r="E1840" s="1">
        <f t="shared" si="120"/>
        <v>9.9255541129368989</v>
      </c>
      <c r="F1840" s="1">
        <f t="shared" si="122"/>
        <v>2.5597459698844407</v>
      </c>
      <c r="G1840" s="1">
        <f t="shared" si="121"/>
        <v>3.8775543470764742</v>
      </c>
    </row>
    <row r="1841" spans="1:7" x14ac:dyDescent="0.25">
      <c r="A1841" s="2" t="s">
        <v>76</v>
      </c>
      <c r="B1841" s="2">
        <v>2.351</v>
      </c>
      <c r="C1841" s="2">
        <v>1.1220000000000001</v>
      </c>
      <c r="D1841" s="1">
        <f t="shared" si="119"/>
        <v>2.0953654188948305</v>
      </c>
      <c r="E1841" s="1">
        <f t="shared" si="120"/>
        <v>8.2869622166775354</v>
      </c>
      <c r="F1841" s="1">
        <f t="shared" si="122"/>
        <v>1.954709683885667</v>
      </c>
      <c r="G1841" s="1">
        <f t="shared" si="121"/>
        <v>4.2394849143041586</v>
      </c>
    </row>
    <row r="1842" spans="1:7" x14ac:dyDescent="0.25">
      <c r="A1842" s="2" t="s">
        <v>76</v>
      </c>
      <c r="B1842" s="2">
        <v>1.355</v>
      </c>
      <c r="C1842" s="2">
        <v>1.272</v>
      </c>
      <c r="D1842" s="1">
        <f t="shared" si="119"/>
        <v>1.0652515723270439</v>
      </c>
      <c r="E1842" s="1">
        <f t="shared" si="120"/>
        <v>5.4147234340212238</v>
      </c>
      <c r="F1842" s="1">
        <f t="shared" si="122"/>
        <v>1.1830791073280114</v>
      </c>
      <c r="G1842" s="1">
        <f t="shared" si="121"/>
        <v>4.5768058961419724</v>
      </c>
    </row>
    <row r="1843" spans="1:7" x14ac:dyDescent="0.25">
      <c r="A1843" s="2" t="s">
        <v>76</v>
      </c>
      <c r="B1843" s="2">
        <v>1.29</v>
      </c>
      <c r="C1843" s="2">
        <v>1.2210000000000001</v>
      </c>
      <c r="D1843" s="1">
        <f t="shared" si="119"/>
        <v>1.0565110565110565</v>
      </c>
      <c r="E1843" s="1">
        <f t="shared" si="120"/>
        <v>4.9482911727427483</v>
      </c>
      <c r="F1843" s="1">
        <f t="shared" si="122"/>
        <v>1.0339080406694543</v>
      </c>
      <c r="G1843" s="1">
        <f t="shared" si="121"/>
        <v>4.7860070510127146</v>
      </c>
    </row>
    <row r="1844" spans="1:7" x14ac:dyDescent="0.25">
      <c r="A1844" s="2" t="s">
        <v>76</v>
      </c>
      <c r="B1844" s="2">
        <v>1.363</v>
      </c>
      <c r="C1844" s="2">
        <v>1.0920000000000001</v>
      </c>
      <c r="D1844" s="1">
        <f t="shared" si="119"/>
        <v>1.2481684981684982</v>
      </c>
      <c r="E1844" s="1">
        <f t="shared" si="120"/>
        <v>4.6759339392324337</v>
      </c>
      <c r="F1844" s="1">
        <f t="shared" si="122"/>
        <v>0.93562247648205732</v>
      </c>
      <c r="G1844" s="1">
        <f t="shared" si="121"/>
        <v>4.9976716643383305</v>
      </c>
    </row>
    <row r="1845" spans="1:7" x14ac:dyDescent="0.25">
      <c r="A1845" s="2" t="s">
        <v>76</v>
      </c>
      <c r="B1845" s="2">
        <v>1.456</v>
      </c>
      <c r="C1845" s="2">
        <v>1.1399999999999999</v>
      </c>
      <c r="D1845" s="1">
        <f t="shared" si="119"/>
        <v>1.2771929824561403</v>
      </c>
      <c r="E1845" s="1">
        <f t="shared" si="120"/>
        <v>5.2145411501344823</v>
      </c>
      <c r="F1845" s="1">
        <f t="shared" si="122"/>
        <v>1.0982769155908243</v>
      </c>
      <c r="G1845" s="1">
        <f t="shared" si="121"/>
        <v>4.7479293028109311</v>
      </c>
    </row>
    <row r="1846" spans="1:7" x14ac:dyDescent="0.25">
      <c r="A1846" s="2" t="s">
        <v>76</v>
      </c>
      <c r="B1846" s="2">
        <v>1.3919999999999999</v>
      </c>
      <c r="C1846" s="2">
        <v>1.1859999999999999</v>
      </c>
      <c r="D1846" s="1">
        <f t="shared" si="119"/>
        <v>1.1736930860033727</v>
      </c>
      <c r="E1846" s="1">
        <f t="shared" si="120"/>
        <v>5.1864930109232326</v>
      </c>
      <c r="F1846" s="1">
        <f t="shared" si="122"/>
        <v>1.1010554553253895</v>
      </c>
      <c r="G1846" s="1">
        <f t="shared" si="121"/>
        <v>4.7104739237593565</v>
      </c>
    </row>
    <row r="1847" spans="1:7" x14ac:dyDescent="0.25">
      <c r="A1847" s="2" t="s">
        <v>76</v>
      </c>
      <c r="B1847" s="2">
        <v>1.254</v>
      </c>
      <c r="C1847" s="2">
        <v>1.115</v>
      </c>
      <c r="D1847" s="1">
        <f t="shared" si="119"/>
        <v>1.1246636771300449</v>
      </c>
      <c r="E1847" s="1">
        <f t="shared" si="120"/>
        <v>4.3926062641757841</v>
      </c>
      <c r="F1847" s="1">
        <f t="shared" si="122"/>
        <v>0.86153376469429377</v>
      </c>
      <c r="G1847" s="1">
        <f t="shared" si="121"/>
        <v>5.0985886382926084</v>
      </c>
    </row>
    <row r="1848" spans="1:7" x14ac:dyDescent="0.25">
      <c r="A1848" s="2" t="s">
        <v>76</v>
      </c>
      <c r="B1848" s="2">
        <v>2.4550000000000001</v>
      </c>
      <c r="C1848" s="2">
        <v>1.288</v>
      </c>
      <c r="D1848" s="1">
        <f t="shared" si="119"/>
        <v>1.906055900621118</v>
      </c>
      <c r="E1848" s="1">
        <f t="shared" si="120"/>
        <v>9.9338416343570692</v>
      </c>
      <c r="F1848" s="1">
        <f t="shared" si="122"/>
        <v>2.6393050518751</v>
      </c>
      <c r="G1848" s="1">
        <f t="shared" si="121"/>
        <v>3.7638095783204562</v>
      </c>
    </row>
    <row r="1849" spans="1:7" x14ac:dyDescent="0.25">
      <c r="A1849" s="2" t="s">
        <v>76</v>
      </c>
      <c r="B1849" s="2">
        <v>2.2970000000000002</v>
      </c>
      <c r="C1849" s="2">
        <v>1.0940000000000001</v>
      </c>
      <c r="D1849" s="1">
        <f t="shared" ref="D1849:D1909" si="123">B1849/C1849</f>
        <v>2.0996343692870201</v>
      </c>
      <c r="E1849" s="1">
        <f t="shared" ref="E1849:E1909" si="124">((4*PI()*(C1849/2)^2)+((PI()*C1849)*(B1849-C1849)))</f>
        <v>7.8945647278735569</v>
      </c>
      <c r="F1849" s="1">
        <f t="shared" si="122"/>
        <v>1.816379413360413</v>
      </c>
      <c r="G1849" s="1">
        <f t="shared" si="121"/>
        <v>4.346319205010218</v>
      </c>
    </row>
    <row r="1850" spans="1:7" x14ac:dyDescent="0.25">
      <c r="A1850" s="2" t="s">
        <v>76</v>
      </c>
      <c r="B1850" s="2">
        <v>2.101</v>
      </c>
      <c r="C1850" s="2">
        <v>0.86</v>
      </c>
      <c r="D1850" s="1">
        <f t="shared" si="123"/>
        <v>2.4430232558139533</v>
      </c>
      <c r="E1850" s="1">
        <f t="shared" si="124"/>
        <v>5.676418102065254</v>
      </c>
      <c r="F1850" s="1">
        <f t="shared" si="122"/>
        <v>1.0539108205380536</v>
      </c>
      <c r="G1850" s="1">
        <f t="shared" si="121"/>
        <v>5.3860516387594064</v>
      </c>
    </row>
    <row r="1851" spans="1:7" x14ac:dyDescent="0.25">
      <c r="A1851" s="2" t="s">
        <v>76</v>
      </c>
      <c r="B1851" s="2">
        <v>1.504</v>
      </c>
      <c r="C1851" s="2">
        <v>1.081</v>
      </c>
      <c r="D1851" s="1">
        <f t="shared" si="123"/>
        <v>1.3913043478260869</v>
      </c>
      <c r="E1851" s="1">
        <f t="shared" si="124"/>
        <v>5.1076767344299716</v>
      </c>
      <c r="F1851" s="1">
        <f t="shared" si="122"/>
        <v>1.0496408701668551</v>
      </c>
      <c r="G1851" s="1">
        <f t="shared" si="121"/>
        <v>4.8661183835362989</v>
      </c>
    </row>
    <row r="1852" spans="1:7" x14ac:dyDescent="0.25">
      <c r="A1852" s="2" t="s">
        <v>76</v>
      </c>
      <c r="B1852" s="2">
        <v>2.3050000000000002</v>
      </c>
      <c r="C1852" s="2">
        <v>1.2669999999999999</v>
      </c>
      <c r="D1852" s="1">
        <f t="shared" si="123"/>
        <v>1.8192580899763222</v>
      </c>
      <c r="E1852" s="1">
        <f t="shared" si="124"/>
        <v>9.1748171412865069</v>
      </c>
      <c r="F1852" s="1">
        <f t="shared" si="122"/>
        <v>2.3736492501851227</v>
      </c>
      <c r="G1852" s="1">
        <f t="shared" si="121"/>
        <v>3.865279227995019</v>
      </c>
    </row>
    <row r="1853" spans="1:7" x14ac:dyDescent="0.25">
      <c r="A1853" s="2" t="s">
        <v>76</v>
      </c>
      <c r="B1853" s="2">
        <f>1.544+0.812</f>
        <v>2.3559999999999999</v>
      </c>
      <c r="C1853" s="2">
        <v>1.05</v>
      </c>
      <c r="D1853" s="1">
        <f t="shared" si="123"/>
        <v>2.2438095238095235</v>
      </c>
      <c r="E1853" s="1">
        <f t="shared" si="124"/>
        <v>7.7716719064504289</v>
      </c>
      <c r="F1853" s="1">
        <f t="shared" si="122"/>
        <v>1.7369983591422473</v>
      </c>
      <c r="G1853" s="1">
        <f t="shared" si="121"/>
        <v>4.4741964582443146</v>
      </c>
    </row>
    <row r="1854" spans="1:7" x14ac:dyDescent="0.25">
      <c r="A1854" s="2" t="s">
        <v>76</v>
      </c>
      <c r="B1854" s="2">
        <v>1.4</v>
      </c>
      <c r="C1854" s="2">
        <v>1.054</v>
      </c>
      <c r="D1854" s="1">
        <f t="shared" si="123"/>
        <v>1.3282732447817835</v>
      </c>
      <c r="E1854" s="1">
        <f t="shared" si="124"/>
        <v>4.6357341196370987</v>
      </c>
      <c r="F1854" s="1">
        <f t="shared" si="122"/>
        <v>0.91497360687849638</v>
      </c>
      <c r="G1854" s="1">
        <f t="shared" si="121"/>
        <v>5.0665222305726019</v>
      </c>
    </row>
    <row r="1855" spans="1:7" x14ac:dyDescent="0.25">
      <c r="A1855" s="2" t="s">
        <v>76</v>
      </c>
      <c r="B1855" s="2">
        <v>2.04</v>
      </c>
      <c r="C1855" s="2">
        <v>1.0309999999999999</v>
      </c>
      <c r="D1855" s="1">
        <f t="shared" si="123"/>
        <v>1.9786614936954414</v>
      </c>
      <c r="E1855" s="1">
        <f t="shared" si="124"/>
        <v>6.6075233327361964</v>
      </c>
      <c r="F1855" s="1">
        <f t="shared" si="122"/>
        <v>1.4161798412476971</v>
      </c>
      <c r="G1855" s="1">
        <f t="shared" si="121"/>
        <v>4.66573745811462</v>
      </c>
    </row>
    <row r="1856" spans="1:7" x14ac:dyDescent="0.25">
      <c r="A1856" s="2" t="s">
        <v>76</v>
      </c>
      <c r="B1856" s="2">
        <v>2.0259999999999998</v>
      </c>
      <c r="C1856" s="2">
        <v>1.21</v>
      </c>
      <c r="D1856" s="1">
        <f t="shared" si="123"/>
        <v>1.674380165289256</v>
      </c>
      <c r="E1856" s="1">
        <f t="shared" si="124"/>
        <v>7.7014887265692327</v>
      </c>
      <c r="F1856" s="1">
        <f t="shared" si="122"/>
        <v>1.8659067545383441</v>
      </c>
      <c r="G1856" s="1">
        <f t="shared" si="121"/>
        <v>4.127477810902028</v>
      </c>
    </row>
    <row r="1857" spans="1:7" x14ac:dyDescent="0.25">
      <c r="A1857" s="2" t="s">
        <v>76</v>
      </c>
      <c r="B1857" s="2">
        <v>1.472</v>
      </c>
      <c r="C1857" s="2">
        <v>1.175</v>
      </c>
      <c r="D1857" s="1">
        <f t="shared" si="123"/>
        <v>1.2527659574468084</v>
      </c>
      <c r="E1857" s="1">
        <f t="shared" si="124"/>
        <v>5.4336986536489063</v>
      </c>
      <c r="F1857" s="1">
        <f t="shared" si="122"/>
        <v>1.1714490132676305</v>
      </c>
      <c r="G1857" s="1">
        <f t="shared" si="121"/>
        <v>4.6384422984763036</v>
      </c>
    </row>
    <row r="1858" spans="1:7" x14ac:dyDescent="0.25">
      <c r="A1858" s="2" t="s">
        <v>76</v>
      </c>
      <c r="B1858" s="2">
        <v>1.278</v>
      </c>
      <c r="C1858" s="2">
        <f>(0.658+1.129)/2</f>
        <v>0.89349999999999996</v>
      </c>
      <c r="D1858" s="1">
        <f t="shared" si="123"/>
        <v>1.4303301622831561</v>
      </c>
      <c r="E1858" s="1">
        <f t="shared" si="124"/>
        <v>3.5873626599856094</v>
      </c>
      <c r="F1858" s="1">
        <f t="shared" si="122"/>
        <v>0.61458070893048677</v>
      </c>
      <c r="G1858" s="1">
        <f t="shared" si="121"/>
        <v>5.837089592721604</v>
      </c>
    </row>
    <row r="1859" spans="1:7" x14ac:dyDescent="0.25">
      <c r="A1859" s="2" t="s">
        <v>76</v>
      </c>
      <c r="B1859" s="2">
        <v>2.1440000000000001</v>
      </c>
      <c r="C1859" s="2">
        <v>1.2769999999999999</v>
      </c>
      <c r="D1859" s="1">
        <f t="shared" si="123"/>
        <v>1.6789350039154269</v>
      </c>
      <c r="E1859" s="1">
        <f t="shared" si="124"/>
        <v>8.6013288271516526</v>
      </c>
      <c r="F1859" s="1">
        <f t="shared" si="122"/>
        <v>2.2007924666808751</v>
      </c>
      <c r="G1859" s="1">
        <f t="shared" si="121"/>
        <v>3.9082871090174831</v>
      </c>
    </row>
    <row r="1860" spans="1:7" x14ac:dyDescent="0.25">
      <c r="A1860" s="2" t="s">
        <v>76</v>
      </c>
      <c r="B1860" s="2">
        <v>1.2310000000000001</v>
      </c>
      <c r="C1860" s="2">
        <v>1.1060000000000001</v>
      </c>
      <c r="D1860" s="1">
        <f t="shared" si="123"/>
        <v>1.1130198915009042</v>
      </c>
      <c r="E1860" s="1">
        <f t="shared" si="124"/>
        <v>4.2772344155653537</v>
      </c>
      <c r="F1860" s="1">
        <f t="shared" si="122"/>
        <v>0.82846718176094858</v>
      </c>
      <c r="G1860" s="1">
        <f t="shared" si="121"/>
        <v>5.1628290289953034</v>
      </c>
    </row>
    <row r="1861" spans="1:7" x14ac:dyDescent="0.25">
      <c r="A1861" s="2" t="s">
        <v>76</v>
      </c>
      <c r="B1861" s="2">
        <v>1.663</v>
      </c>
      <c r="C1861" s="2">
        <v>1.044</v>
      </c>
      <c r="D1861" s="1">
        <f t="shared" si="123"/>
        <v>1.592911877394636</v>
      </c>
      <c r="E1861" s="1">
        <f t="shared" si="124"/>
        <v>5.454345200568298</v>
      </c>
      <c r="F1861" s="1">
        <f t="shared" si="122"/>
        <v>1.125684358396301</v>
      </c>
      <c r="G1861" s="1">
        <f t="shared" si="121"/>
        <v>4.8453593228734171</v>
      </c>
    </row>
    <row r="1862" spans="1:7" x14ac:dyDescent="0.25">
      <c r="A1862" s="2" t="s">
        <v>76</v>
      </c>
      <c r="B1862" s="2">
        <v>2.1949999999999998</v>
      </c>
      <c r="C1862" s="2">
        <v>1.266</v>
      </c>
      <c r="D1862" s="1">
        <f t="shared" si="123"/>
        <v>1.7338072669826223</v>
      </c>
      <c r="E1862" s="1">
        <f t="shared" si="124"/>
        <v>8.730077577281067</v>
      </c>
      <c r="F1862" s="1">
        <f t="shared" si="122"/>
        <v>2.2318552700867285</v>
      </c>
      <c r="G1862" s="1">
        <f t="shared" si="121"/>
        <v>3.9115787185169144</v>
      </c>
    </row>
    <row r="1863" spans="1:7" x14ac:dyDescent="0.25">
      <c r="A1863" s="2" t="s">
        <v>76</v>
      </c>
      <c r="B1863" s="2">
        <v>2.1080000000000001</v>
      </c>
      <c r="C1863" s="2">
        <v>1.091</v>
      </c>
      <c r="D1863" s="1">
        <f t="shared" si="123"/>
        <v>1.932172318973419</v>
      </c>
      <c r="E1863" s="1">
        <f t="shared" si="124"/>
        <v>7.2251227493201071</v>
      </c>
      <c r="F1863" s="1">
        <f t="shared" si="122"/>
        <v>1.6306804425911845</v>
      </c>
      <c r="G1863" s="1">
        <f t="shared" si="121"/>
        <v>4.4307410333806665</v>
      </c>
    </row>
    <row r="1864" spans="1:7" x14ac:dyDescent="0.25">
      <c r="A1864" s="2" t="s">
        <v>76</v>
      </c>
      <c r="B1864" s="2">
        <v>1.3580000000000001</v>
      </c>
      <c r="C1864" s="2">
        <v>1.2150000000000001</v>
      </c>
      <c r="D1864" s="1">
        <f t="shared" si="123"/>
        <v>1.1176954732510289</v>
      </c>
      <c r="E1864" s="1">
        <f t="shared" si="124"/>
        <v>5.1835336306435513</v>
      </c>
      <c r="F1864" s="1">
        <f t="shared" si="122"/>
        <v>1.1049314567846125</v>
      </c>
      <c r="G1864" s="1">
        <f t="shared" si="121"/>
        <v>4.6912716610746221</v>
      </c>
    </row>
    <row r="1865" spans="1:7" x14ac:dyDescent="0.25">
      <c r="A1865" s="2" t="s">
        <v>76</v>
      </c>
      <c r="B1865" s="2">
        <v>2.08</v>
      </c>
      <c r="C1865" s="2">
        <v>1.2450000000000001</v>
      </c>
      <c r="D1865" s="1">
        <f t="shared" si="123"/>
        <v>1.6706827309236947</v>
      </c>
      <c r="E1865" s="1">
        <f t="shared" si="124"/>
        <v>8.1354683357361282</v>
      </c>
      <c r="F1865" s="1">
        <f t="shared" si="122"/>
        <v>2.026949002386516</v>
      </c>
      <c r="G1865" s="1">
        <f t="shared" si="121"/>
        <v>4.0136522064232905</v>
      </c>
    </row>
    <row r="1866" spans="1:7" x14ac:dyDescent="0.25">
      <c r="A1866" s="2" t="s">
        <v>76</v>
      </c>
      <c r="B1866" s="2">
        <v>1.8959999999999999</v>
      </c>
      <c r="C1866" s="2">
        <v>1.0640000000000001</v>
      </c>
      <c r="D1866" s="1">
        <f t="shared" si="123"/>
        <v>1.7819548872180448</v>
      </c>
      <c r="E1866" s="1">
        <f t="shared" si="124"/>
        <v>6.3376730901634479</v>
      </c>
      <c r="F1866" s="1">
        <f t="shared" si="122"/>
        <v>1.3704705517108999</v>
      </c>
      <c r="G1866" s="1">
        <f t="shared" si="121"/>
        <v>4.6244503993547879</v>
      </c>
    </row>
    <row r="1867" spans="1:7" x14ac:dyDescent="0.25">
      <c r="A1867" s="2" t="s">
        <v>76</v>
      </c>
      <c r="B1867" s="2">
        <v>1.327</v>
      </c>
      <c r="C1867" s="2">
        <v>1.1459999999999999</v>
      </c>
      <c r="D1867" s="1">
        <f t="shared" si="123"/>
        <v>1.1579406631762654</v>
      </c>
      <c r="E1867" s="1">
        <f t="shared" si="124"/>
        <v>4.7775518952054483</v>
      </c>
      <c r="F1867" s="1">
        <f t="shared" si="122"/>
        <v>0.97474479577065631</v>
      </c>
      <c r="G1867" s="1">
        <f t="shared" si="121"/>
        <v>4.9013361404286364</v>
      </c>
    </row>
    <row r="1868" spans="1:7" x14ac:dyDescent="0.25">
      <c r="A1868" s="2" t="s">
        <v>76</v>
      </c>
      <c r="B1868" s="2">
        <v>1.7569999999999999</v>
      </c>
      <c r="C1868" s="2">
        <v>1.1479999999999999</v>
      </c>
      <c r="D1868" s="1">
        <f t="shared" si="123"/>
        <v>1.5304878048780488</v>
      </c>
      <c r="E1868" s="1">
        <f t="shared" si="124"/>
        <v>6.3367054796261417</v>
      </c>
      <c r="F1868" s="1">
        <f t="shared" si="122"/>
        <v>1.4225440961387008</v>
      </c>
      <c r="G1868" s="1">
        <f t="shared" si="121"/>
        <v>4.4544879113598324</v>
      </c>
    </row>
    <row r="1869" spans="1:7" x14ac:dyDescent="0.25">
      <c r="A1869" s="2" t="s">
        <v>76</v>
      </c>
      <c r="B1869" s="2">
        <v>2.2509999999999999</v>
      </c>
      <c r="C1869" s="2">
        <v>1.2929999999999999</v>
      </c>
      <c r="D1869" s="1">
        <f t="shared" si="123"/>
        <v>1.7409126063418408</v>
      </c>
      <c r="E1869" s="1">
        <f t="shared" si="124"/>
        <v>9.1437405067571955</v>
      </c>
      <c r="F1869" s="1">
        <f t="shared" si="122"/>
        <v>2.3897821840217057</v>
      </c>
      <c r="G1869" s="1">
        <f t="shared" ref="G1869:G1909" si="125">E1869/F1869</f>
        <v>3.8261815523996496</v>
      </c>
    </row>
    <row r="1870" spans="1:7" x14ac:dyDescent="0.25">
      <c r="A1870" s="2" t="s">
        <v>76</v>
      </c>
      <c r="B1870" s="2">
        <v>2.0699999999999998</v>
      </c>
      <c r="C1870" s="2">
        <v>1.1439999999999999</v>
      </c>
      <c r="D1870" s="1">
        <f t="shared" si="123"/>
        <v>1.8094405594405594</v>
      </c>
      <c r="E1870" s="1">
        <f t="shared" si="124"/>
        <v>7.4395427311129154</v>
      </c>
      <c r="F1870" s="1">
        <f t="shared" ref="F1870:F1909" si="126">(((4/3)*PI()*(C1870/2)^3)+(PI()*((C1870/2)^2)*(B1870-C1870)))</f>
        <v>1.7357447526705241</v>
      </c>
      <c r="G1870" s="1">
        <f t="shared" si="125"/>
        <v>4.2860810725003393</v>
      </c>
    </row>
    <row r="1871" spans="1:7" x14ac:dyDescent="0.25">
      <c r="A1871" s="2" t="s">
        <v>76</v>
      </c>
      <c r="B1871" s="2">
        <v>1.655</v>
      </c>
      <c r="C1871" s="2">
        <f>(0.686+1.187)/2</f>
        <v>0.93650000000000011</v>
      </c>
      <c r="D1871" s="1">
        <f t="shared" si="123"/>
        <v>1.7672183662573411</v>
      </c>
      <c r="E1871" s="1">
        <f t="shared" si="124"/>
        <v>4.8691780157437226</v>
      </c>
      <c r="F1871" s="1">
        <f t="shared" si="126"/>
        <v>0.92496980994515055</v>
      </c>
      <c r="G1871" s="1">
        <f t="shared" si="125"/>
        <v>5.2641480439588166</v>
      </c>
    </row>
    <row r="1872" spans="1:7" x14ac:dyDescent="0.25">
      <c r="A1872" s="2" t="s">
        <v>76</v>
      </c>
      <c r="B1872" s="2">
        <v>1.992</v>
      </c>
      <c r="C1872" s="2">
        <f>(1.027+1.249)/2</f>
        <v>1.1379999999999999</v>
      </c>
      <c r="D1872" s="1">
        <f t="shared" si="123"/>
        <v>1.7504393673110723</v>
      </c>
      <c r="E1872" s="1">
        <f t="shared" si="124"/>
        <v>7.1216638200520874</v>
      </c>
      <c r="F1872" s="1">
        <f t="shared" si="126"/>
        <v>1.6402838721923882</v>
      </c>
      <c r="G1872" s="1">
        <f t="shared" si="125"/>
        <v>4.3417264174726888</v>
      </c>
    </row>
    <row r="1873" spans="1:7" x14ac:dyDescent="0.25">
      <c r="A1873" s="2" t="s">
        <v>76</v>
      </c>
      <c r="B1873" s="2">
        <v>1.829</v>
      </c>
      <c r="C1873" s="2">
        <v>1.1160000000000001</v>
      </c>
      <c r="D1873" s="1">
        <f t="shared" si="123"/>
        <v>1.6388888888888886</v>
      </c>
      <c r="E1873" s="1">
        <f t="shared" si="124"/>
        <v>6.4125058271719571</v>
      </c>
      <c r="F1873" s="1">
        <f t="shared" si="126"/>
        <v>1.4252065917238284</v>
      </c>
      <c r="G1873" s="1">
        <f t="shared" si="125"/>
        <v>4.4993517883016851</v>
      </c>
    </row>
    <row r="1874" spans="1:7" x14ac:dyDescent="0.25">
      <c r="A1874" s="2" t="s">
        <v>76</v>
      </c>
      <c r="B1874" s="2">
        <v>1.9</v>
      </c>
      <c r="C1874" s="2">
        <v>1.095</v>
      </c>
      <c r="D1874" s="1">
        <f t="shared" si="123"/>
        <v>1.7351598173515981</v>
      </c>
      <c r="E1874" s="1">
        <f t="shared" si="124"/>
        <v>6.5360835157935639</v>
      </c>
      <c r="F1874" s="1">
        <f t="shared" si="126"/>
        <v>1.4455279704518049</v>
      </c>
      <c r="G1874" s="1">
        <f t="shared" si="125"/>
        <v>4.521589100590484</v>
      </c>
    </row>
    <row r="1875" spans="1:7" x14ac:dyDescent="0.25">
      <c r="A1875" s="2" t="s">
        <v>76</v>
      </c>
      <c r="B1875" s="2">
        <v>1.3740000000000001</v>
      </c>
      <c r="C1875" s="2">
        <v>0.90500000000000003</v>
      </c>
      <c r="D1875" s="1">
        <f t="shared" si="123"/>
        <v>1.518232044198895</v>
      </c>
      <c r="E1875" s="1">
        <f t="shared" si="124"/>
        <v>3.9064762169592999</v>
      </c>
      <c r="F1875" s="1">
        <f t="shared" si="126"/>
        <v>0.68978992363610214</v>
      </c>
      <c r="G1875" s="1">
        <f t="shared" si="125"/>
        <v>5.6632839696570532</v>
      </c>
    </row>
    <row r="1876" spans="1:7" x14ac:dyDescent="0.25">
      <c r="A1876" s="2" t="s">
        <v>76</v>
      </c>
      <c r="B1876" s="2">
        <v>1.742</v>
      </c>
      <c r="C1876" s="2">
        <v>1.294</v>
      </c>
      <c r="D1876" s="1">
        <f t="shared" si="123"/>
        <v>1.3462132921174652</v>
      </c>
      <c r="E1876" s="1">
        <f t="shared" si="124"/>
        <v>7.081614796904125</v>
      </c>
      <c r="F1876" s="1">
        <f t="shared" si="126"/>
        <v>1.7236563690952242</v>
      </c>
      <c r="G1876" s="1">
        <f t="shared" si="125"/>
        <v>4.1084841061570652</v>
      </c>
    </row>
    <row r="1877" spans="1:7" x14ac:dyDescent="0.25">
      <c r="A1877" s="2" t="s">
        <v>76</v>
      </c>
      <c r="B1877" s="2">
        <v>1.867</v>
      </c>
      <c r="C1877" s="2">
        <v>1.2789999999999999</v>
      </c>
      <c r="D1877" s="1">
        <f t="shared" si="123"/>
        <v>1.4597341673182174</v>
      </c>
      <c r="E1877" s="1">
        <f t="shared" si="124"/>
        <v>7.501787106358492</v>
      </c>
      <c r="F1877" s="1">
        <f t="shared" si="126"/>
        <v>1.8509491088394265</v>
      </c>
      <c r="G1877" s="1">
        <f t="shared" si="125"/>
        <v>4.0529407699719133</v>
      </c>
    </row>
    <row r="1878" spans="1:7" x14ac:dyDescent="0.25">
      <c r="A1878" s="2" t="s">
        <v>76</v>
      </c>
      <c r="B1878" s="2">
        <v>1.3939999999999999</v>
      </c>
      <c r="C1878" s="2">
        <v>1.0980000000000001</v>
      </c>
      <c r="D1878" s="1">
        <f t="shared" si="123"/>
        <v>1.2695810564663021</v>
      </c>
      <c r="E1878" s="1">
        <f t="shared" si="124"/>
        <v>4.8085594146963802</v>
      </c>
      <c r="F1878" s="1">
        <f t="shared" si="126"/>
        <v>0.9733917840713866</v>
      </c>
      <c r="G1878" s="1">
        <f t="shared" si="125"/>
        <v>4.9400041107638222</v>
      </c>
    </row>
    <row r="1879" spans="1:7" x14ac:dyDescent="0.25">
      <c r="A1879" s="2" t="s">
        <v>76</v>
      </c>
      <c r="B1879" s="2">
        <v>1.5669999999999999</v>
      </c>
      <c r="C1879" s="2">
        <v>1.2410000000000001</v>
      </c>
      <c r="D1879" s="1">
        <f t="shared" si="123"/>
        <v>1.2626913779210314</v>
      </c>
      <c r="E1879" s="1">
        <f t="shared" si="124"/>
        <v>6.1092887290254314</v>
      </c>
      <c r="F1879" s="1">
        <f t="shared" si="126"/>
        <v>1.3950452298454126</v>
      </c>
      <c r="G1879" s="1">
        <f t="shared" si="125"/>
        <v>4.3792764552174503</v>
      </c>
    </row>
    <row r="1880" spans="1:7" x14ac:dyDescent="0.25">
      <c r="A1880" s="2" t="s">
        <v>76</v>
      </c>
      <c r="B1880" s="2">
        <v>1.353</v>
      </c>
      <c r="C1880" s="2">
        <v>1.117</v>
      </c>
      <c r="D1880" s="1">
        <f t="shared" si="123"/>
        <v>1.2112802148612354</v>
      </c>
      <c r="E1880" s="1">
        <f t="shared" si="124"/>
        <v>4.7478921189629082</v>
      </c>
      <c r="F1880" s="1">
        <f t="shared" si="126"/>
        <v>0.96098728454210236</v>
      </c>
      <c r="G1880" s="1">
        <f t="shared" si="125"/>
        <v>4.9406398974625514</v>
      </c>
    </row>
    <row r="1881" spans="1:7" x14ac:dyDescent="0.25">
      <c r="A1881" s="2" t="s">
        <v>76</v>
      </c>
      <c r="B1881" s="2">
        <v>2.4969999999999999</v>
      </c>
      <c r="C1881" s="2">
        <v>1.1459999999999999</v>
      </c>
      <c r="D1881" s="1">
        <f t="shared" si="123"/>
        <v>2.1788830715532286</v>
      </c>
      <c r="E1881" s="1">
        <f t="shared" si="124"/>
        <v>8.9898621569917143</v>
      </c>
      <c r="F1881" s="1">
        <f t="shared" si="126"/>
        <v>2.181571685772421</v>
      </c>
      <c r="G1881" s="1">
        <f t="shared" si="125"/>
        <v>4.1208190478548072</v>
      </c>
    </row>
    <row r="1882" spans="1:7" x14ac:dyDescent="0.25">
      <c r="A1882" s="2" t="s">
        <v>76</v>
      </c>
      <c r="B1882" s="2">
        <v>1.4550000000000001</v>
      </c>
      <c r="C1882" s="2">
        <v>1.169</v>
      </c>
      <c r="D1882" s="1">
        <f t="shared" si="123"/>
        <v>1.2446535500427716</v>
      </c>
      <c r="E1882" s="1">
        <f t="shared" si="124"/>
        <v>5.3435192365276123</v>
      </c>
      <c r="F1882" s="1">
        <f t="shared" si="126"/>
        <v>1.1434164068758583</v>
      </c>
      <c r="G1882" s="1">
        <f t="shared" si="125"/>
        <v>4.6732924281956389</v>
      </c>
    </row>
    <row r="1883" spans="1:7" x14ac:dyDescent="0.25">
      <c r="A1883" s="2" t="s">
        <v>76</v>
      </c>
      <c r="B1883" s="2">
        <v>2.4319999999999999</v>
      </c>
      <c r="C1883" s="2">
        <v>1.1419999999999999</v>
      </c>
      <c r="D1883" s="1">
        <f t="shared" si="123"/>
        <v>2.1295971978984238</v>
      </c>
      <c r="E1883" s="1">
        <f t="shared" si="124"/>
        <v>8.7252835068916887</v>
      </c>
      <c r="F1883" s="1">
        <f t="shared" si="126"/>
        <v>2.1011561386037516</v>
      </c>
      <c r="G1883" s="1">
        <f t="shared" si="125"/>
        <v>4.15261072063391</v>
      </c>
    </row>
    <row r="1884" spans="1:7" x14ac:dyDescent="0.25">
      <c r="A1884" s="2" t="s">
        <v>76</v>
      </c>
      <c r="B1884" s="2">
        <v>2.1619999999999999</v>
      </c>
      <c r="C1884" s="2">
        <v>1.0900000000000001</v>
      </c>
      <c r="D1884" s="1">
        <f t="shared" si="123"/>
        <v>1.9834862385321099</v>
      </c>
      <c r="E1884" s="1">
        <f t="shared" si="124"/>
        <v>7.403414415596635</v>
      </c>
      <c r="F1884" s="1">
        <f t="shared" si="126"/>
        <v>1.6783926288679385</v>
      </c>
      <c r="G1884" s="1">
        <f t="shared" si="125"/>
        <v>4.4110146149713341</v>
      </c>
    </row>
    <row r="1885" spans="1:7" x14ac:dyDescent="0.25">
      <c r="A1885" s="2" t="s">
        <v>76</v>
      </c>
      <c r="B1885" s="2">
        <v>1.339</v>
      </c>
      <c r="C1885" s="2">
        <v>1.2170000000000001</v>
      </c>
      <c r="D1885" s="1">
        <f t="shared" si="123"/>
        <v>1.1002465078060804</v>
      </c>
      <c r="E1885" s="1">
        <f t="shared" si="124"/>
        <v>5.1194231493617437</v>
      </c>
      <c r="F1885" s="1">
        <f t="shared" si="126"/>
        <v>1.0856949417329522</v>
      </c>
      <c r="G1885" s="1">
        <f t="shared" si="125"/>
        <v>4.7153421763117738</v>
      </c>
    </row>
    <row r="1886" spans="1:7" x14ac:dyDescent="0.25">
      <c r="A1886" s="2" t="s">
        <v>76</v>
      </c>
      <c r="B1886" s="2">
        <v>1.821</v>
      </c>
      <c r="C1886" s="2">
        <v>1.1830000000000001</v>
      </c>
      <c r="D1886" s="1">
        <f t="shared" si="123"/>
        <v>1.5393068469991547</v>
      </c>
      <c r="E1886" s="1">
        <f t="shared" si="124"/>
        <v>6.7677539828472373</v>
      </c>
      <c r="F1886" s="1">
        <f t="shared" si="126"/>
        <v>1.5681293554874356</v>
      </c>
      <c r="G1886" s="1">
        <f t="shared" si="125"/>
        <v>4.3158135897172567</v>
      </c>
    </row>
    <row r="1887" spans="1:7" x14ac:dyDescent="0.25">
      <c r="A1887" s="2" t="s">
        <v>76</v>
      </c>
      <c r="B1887" s="2">
        <v>1.5940000000000001</v>
      </c>
      <c r="C1887" s="2">
        <v>1.216</v>
      </c>
      <c r="D1887" s="1">
        <f t="shared" si="123"/>
        <v>1.3108552631578949</v>
      </c>
      <c r="E1887" s="1">
        <f t="shared" si="124"/>
        <v>6.0893616068237106</v>
      </c>
      <c r="F1887" s="1">
        <f t="shared" si="126"/>
        <v>1.3804386660267123</v>
      </c>
      <c r="G1887" s="1">
        <f t="shared" si="125"/>
        <v>4.4111786757977391</v>
      </c>
    </row>
    <row r="1888" spans="1:7" x14ac:dyDescent="0.25">
      <c r="A1888" s="2" t="s">
        <v>76</v>
      </c>
      <c r="B1888" s="2">
        <v>1.516</v>
      </c>
      <c r="C1888" s="2">
        <v>0.94099999999999995</v>
      </c>
      <c r="D1888" s="1">
        <f t="shared" si="123"/>
        <v>1.6110520722635495</v>
      </c>
      <c r="E1888" s="1">
        <f t="shared" si="124"/>
        <v>4.4816578495344404</v>
      </c>
      <c r="F1888" s="1">
        <f t="shared" si="126"/>
        <v>0.83616891003395732</v>
      </c>
      <c r="G1888" s="1">
        <f t="shared" si="125"/>
        <v>5.3597518345335722</v>
      </c>
    </row>
    <row r="1889" spans="1:7" x14ac:dyDescent="0.25">
      <c r="A1889" s="2" t="s">
        <v>76</v>
      </c>
      <c r="B1889" s="2">
        <v>1.9019999999999999</v>
      </c>
      <c r="C1889" s="2">
        <v>1.25</v>
      </c>
      <c r="D1889" s="1">
        <f t="shared" si="123"/>
        <v>1.5215999999999998</v>
      </c>
      <c r="E1889" s="1">
        <f t="shared" si="124"/>
        <v>7.4691365339097331</v>
      </c>
      <c r="F1889" s="1">
        <f t="shared" si="126"/>
        <v>1.822778237551578</v>
      </c>
      <c r="G1889" s="1">
        <f t="shared" si="125"/>
        <v>4.0976660682226207</v>
      </c>
    </row>
    <row r="1890" spans="1:7" x14ac:dyDescent="0.25">
      <c r="A1890" s="2" t="s">
        <v>76</v>
      </c>
      <c r="B1890" s="2">
        <v>2.085</v>
      </c>
      <c r="C1890" s="2">
        <v>1.268</v>
      </c>
      <c r="D1890" s="1">
        <f t="shared" si="123"/>
        <v>1.6443217665615142</v>
      </c>
      <c r="E1890" s="1">
        <f t="shared" si="124"/>
        <v>8.3056798257076245</v>
      </c>
      <c r="F1890" s="1">
        <f t="shared" si="126"/>
        <v>2.099164639038344</v>
      </c>
      <c r="G1890" s="1">
        <f t="shared" si="125"/>
        <v>3.9566595545895673</v>
      </c>
    </row>
    <row r="1891" spans="1:7" x14ac:dyDescent="0.25">
      <c r="A1891" s="2" t="s">
        <v>76</v>
      </c>
      <c r="B1891" s="2">
        <v>1.766</v>
      </c>
      <c r="C1891" s="2">
        <v>1.052</v>
      </c>
      <c r="D1891" s="1">
        <f t="shared" si="123"/>
        <v>1.6787072243346006</v>
      </c>
      <c r="E1891" s="1">
        <f t="shared" si="124"/>
        <v>5.8365513628040331</v>
      </c>
      <c r="F1891" s="1">
        <f t="shared" si="126"/>
        <v>1.2302123883994978</v>
      </c>
      <c r="G1891" s="1">
        <f t="shared" si="125"/>
        <v>4.7443444870502134</v>
      </c>
    </row>
    <row r="1892" spans="1:7" x14ac:dyDescent="0.25">
      <c r="A1892" s="2" t="s">
        <v>76</v>
      </c>
      <c r="B1892" s="2">
        <v>1.6279999999999999</v>
      </c>
      <c r="C1892" s="2">
        <v>0.90900000000000003</v>
      </c>
      <c r="D1892" s="1">
        <f t="shared" si="123"/>
        <v>1.7909790979097908</v>
      </c>
      <c r="E1892" s="1">
        <f t="shared" si="124"/>
        <v>4.649092171600163</v>
      </c>
      <c r="F1892" s="1">
        <f t="shared" si="126"/>
        <v>0.85987144330152421</v>
      </c>
      <c r="G1892" s="1">
        <f t="shared" si="125"/>
        <v>5.406729352180502</v>
      </c>
    </row>
    <row r="1893" spans="1:7" x14ac:dyDescent="0.25">
      <c r="A1893" s="2" t="s">
        <v>76</v>
      </c>
      <c r="B1893" s="2">
        <v>2.5259999999999998</v>
      </c>
      <c r="C1893" s="2">
        <f>(0.671+1.272)/2</f>
        <v>0.97150000000000003</v>
      </c>
      <c r="D1893" s="1">
        <f t="shared" si="123"/>
        <v>2.6001029336078227</v>
      </c>
      <c r="E1893" s="1">
        <f t="shared" si="124"/>
        <v>7.7094966462432346</v>
      </c>
      <c r="F1893" s="1">
        <f t="shared" si="126"/>
        <v>1.632396578582537</v>
      </c>
      <c r="G1893" s="1">
        <f t="shared" si="125"/>
        <v>4.7228086283650761</v>
      </c>
    </row>
    <row r="1894" spans="1:7" x14ac:dyDescent="0.25">
      <c r="A1894" s="2" t="s">
        <v>76</v>
      </c>
      <c r="B1894" s="2">
        <v>2.5289999999999999</v>
      </c>
      <c r="C1894" s="2">
        <v>1.1970000000000001</v>
      </c>
      <c r="D1894" s="1">
        <f t="shared" si="123"/>
        <v>2.1127819548872178</v>
      </c>
      <c r="E1894" s="1">
        <f t="shared" si="124"/>
        <v>9.5102701216515193</v>
      </c>
      <c r="F1894" s="1">
        <f t="shared" si="126"/>
        <v>2.3969434366215827</v>
      </c>
      <c r="G1894" s="1">
        <f t="shared" si="125"/>
        <v>3.9676656429806911</v>
      </c>
    </row>
    <row r="1895" spans="1:7" x14ac:dyDescent="0.25">
      <c r="A1895" s="2" t="s">
        <v>76</v>
      </c>
      <c r="B1895" s="2">
        <v>1.5089999999999999</v>
      </c>
      <c r="C1895" s="2">
        <v>1.0920000000000001</v>
      </c>
      <c r="D1895" s="1">
        <f t="shared" si="123"/>
        <v>1.3818681318681316</v>
      </c>
      <c r="E1895" s="1">
        <f t="shared" si="124"/>
        <v>5.1768043391795615</v>
      </c>
      <c r="F1895" s="1">
        <f t="shared" si="126"/>
        <v>1.0723600956676231</v>
      </c>
      <c r="G1895" s="1">
        <f t="shared" si="125"/>
        <v>4.8274869235567923</v>
      </c>
    </row>
    <row r="1896" spans="1:7" x14ac:dyDescent="0.25">
      <c r="A1896" s="2" t="s">
        <v>76</v>
      </c>
      <c r="B1896" s="2">
        <v>2.1480000000000001</v>
      </c>
      <c r="C1896" s="2">
        <v>1.2070000000000001</v>
      </c>
      <c r="D1896" s="1">
        <f t="shared" si="123"/>
        <v>1.7796188898094449</v>
      </c>
      <c r="E1896" s="1">
        <f t="shared" si="124"/>
        <v>8.1450062110324275</v>
      </c>
      <c r="F1896" s="1">
        <f t="shared" si="126"/>
        <v>1.9974031973658608</v>
      </c>
      <c r="G1896" s="1">
        <f t="shared" si="125"/>
        <v>4.077797723451086</v>
      </c>
    </row>
    <row r="1897" spans="1:7" x14ac:dyDescent="0.25">
      <c r="A1897" s="2" t="s">
        <v>76</v>
      </c>
      <c r="B1897" s="2">
        <v>1.8979999999999999</v>
      </c>
      <c r="C1897" s="2">
        <v>1.222</v>
      </c>
      <c r="D1897" s="1">
        <f t="shared" si="123"/>
        <v>1.553191489361702</v>
      </c>
      <c r="E1897" s="1">
        <f t="shared" si="124"/>
        <v>7.2864717706594071</v>
      </c>
      <c r="F1897" s="1">
        <f t="shared" si="126"/>
        <v>1.748287423109905</v>
      </c>
      <c r="G1897" s="1">
        <f t="shared" si="125"/>
        <v>4.1677768050850688</v>
      </c>
    </row>
    <row r="1898" spans="1:7" x14ac:dyDescent="0.25">
      <c r="A1898" s="2" t="s">
        <v>76</v>
      </c>
      <c r="B1898" s="2">
        <v>2.3039999999999998</v>
      </c>
      <c r="C1898" s="2">
        <v>1.256</v>
      </c>
      <c r="D1898" s="1">
        <f t="shared" si="123"/>
        <v>1.8343949044585985</v>
      </c>
      <c r="E1898" s="1">
        <f t="shared" si="124"/>
        <v>9.0912162191818293</v>
      </c>
      <c r="F1898" s="1">
        <f t="shared" si="126"/>
        <v>2.335916456280009</v>
      </c>
      <c r="G1898" s="1">
        <f t="shared" si="125"/>
        <v>3.8919269542968857</v>
      </c>
    </row>
    <row r="1899" spans="1:7" x14ac:dyDescent="0.25">
      <c r="A1899" s="2" t="s">
        <v>76</v>
      </c>
      <c r="B1899" s="2">
        <v>1.5589999999999999</v>
      </c>
      <c r="C1899" s="2">
        <v>1.226</v>
      </c>
      <c r="D1899" s="1">
        <f t="shared" si="123"/>
        <v>1.2716150081566069</v>
      </c>
      <c r="E1899" s="1">
        <f t="shared" si="124"/>
        <v>6.0046328529563926</v>
      </c>
      <c r="F1899" s="1">
        <f t="shared" si="126"/>
        <v>1.3579836037004158</v>
      </c>
      <c r="G1899" s="1">
        <f t="shared" si="125"/>
        <v>4.4217270640044282</v>
      </c>
    </row>
    <row r="1900" spans="1:7" x14ac:dyDescent="0.25">
      <c r="A1900" s="2" t="s">
        <v>76</v>
      </c>
      <c r="B1900" s="2">
        <v>1.772</v>
      </c>
      <c r="C1900" s="2">
        <v>1.0669999999999999</v>
      </c>
      <c r="D1900" s="1">
        <f t="shared" si="123"/>
        <v>1.660731021555764</v>
      </c>
      <c r="E1900" s="1">
        <f t="shared" si="124"/>
        <v>5.9398846283659079</v>
      </c>
      <c r="F1900" s="1">
        <f t="shared" si="126"/>
        <v>1.2664387679450635</v>
      </c>
      <c r="G1900" s="1">
        <f t="shared" si="125"/>
        <v>4.6902264670908851</v>
      </c>
    </row>
    <row r="1901" spans="1:7" x14ac:dyDescent="0.25">
      <c r="A1901" s="2" t="s">
        <v>76</v>
      </c>
      <c r="B1901" s="2">
        <v>1.986</v>
      </c>
      <c r="C1901" s="2">
        <v>1.3420000000000001</v>
      </c>
      <c r="D1901" s="1">
        <f t="shared" si="123"/>
        <v>1.4798807749627421</v>
      </c>
      <c r="E1901" s="1">
        <f t="shared" si="124"/>
        <v>8.3730104394593603</v>
      </c>
      <c r="F1901" s="1">
        <f t="shared" si="126"/>
        <v>2.1764037145445867</v>
      </c>
      <c r="G1901" s="1">
        <f t="shared" si="125"/>
        <v>3.8471770579620683</v>
      </c>
    </row>
    <row r="1902" spans="1:7" x14ac:dyDescent="0.25">
      <c r="A1902" s="2" t="s">
        <v>76</v>
      </c>
      <c r="B1902" s="2">
        <v>1.397</v>
      </c>
      <c r="C1902" s="2">
        <f>(0.598+1.009)/2</f>
        <v>0.80349999999999988</v>
      </c>
      <c r="D1902" s="1">
        <f t="shared" si="123"/>
        <v>1.7386434349719977</v>
      </c>
      <c r="E1902" s="1">
        <f t="shared" si="124"/>
        <v>3.5264047669316798</v>
      </c>
      <c r="F1902" s="1">
        <f t="shared" si="126"/>
        <v>0.57255827099157619</v>
      </c>
      <c r="G1902" s="1">
        <f t="shared" si="125"/>
        <v>6.1590320943657497</v>
      </c>
    </row>
    <row r="1903" spans="1:7" x14ac:dyDescent="0.25">
      <c r="A1903" s="2" t="s">
        <v>76</v>
      </c>
      <c r="B1903" s="2">
        <v>1.518</v>
      </c>
      <c r="C1903" s="2">
        <v>1.2150000000000001</v>
      </c>
      <c r="D1903" s="1">
        <f t="shared" si="123"/>
        <v>1.2493827160493827</v>
      </c>
      <c r="E1903" s="1">
        <f t="shared" si="124"/>
        <v>5.7942592425014068</v>
      </c>
      <c r="F1903" s="1">
        <f t="shared" si="126"/>
        <v>1.290439361386436</v>
      </c>
      <c r="G1903" s="1">
        <f t="shared" si="125"/>
        <v>4.4901445320732538</v>
      </c>
    </row>
    <row r="1904" spans="1:7" x14ac:dyDescent="0.25">
      <c r="A1904" s="2" t="s">
        <v>76</v>
      </c>
      <c r="B1904" s="2">
        <v>1.667</v>
      </c>
      <c r="C1904" s="2">
        <v>0.995</v>
      </c>
      <c r="D1904" s="1">
        <f t="shared" si="123"/>
        <v>1.6753768844221106</v>
      </c>
      <c r="E1904" s="1">
        <f t="shared" si="124"/>
        <v>5.2108497787665149</v>
      </c>
      <c r="F1904" s="1">
        <f t="shared" si="126"/>
        <v>1.0383068832568467</v>
      </c>
      <c r="G1904" s="1">
        <f t="shared" si="125"/>
        <v>5.0186027491426186</v>
      </c>
    </row>
    <row r="1905" spans="1:14" x14ac:dyDescent="0.25">
      <c r="A1905" s="2" t="s">
        <v>76</v>
      </c>
      <c r="B1905" s="2">
        <v>1.63</v>
      </c>
      <c r="C1905" s="2">
        <v>1.139</v>
      </c>
      <c r="D1905" s="1">
        <f t="shared" si="123"/>
        <v>1.4310798946444248</v>
      </c>
      <c r="E1905" s="1">
        <f t="shared" si="124"/>
        <v>5.8325866728752018</v>
      </c>
      <c r="F1905" s="1">
        <f t="shared" si="126"/>
        <v>1.273981551264755</v>
      </c>
      <c r="G1905" s="1">
        <f t="shared" si="125"/>
        <v>4.5782348002487607</v>
      </c>
    </row>
    <row r="1906" spans="1:14" x14ac:dyDescent="0.25">
      <c r="A1906" s="2" t="s">
        <v>76</v>
      </c>
      <c r="B1906" s="2">
        <v>1.3660000000000001</v>
      </c>
      <c r="C1906" s="2">
        <v>1.016</v>
      </c>
      <c r="D1906" s="1">
        <f t="shared" si="123"/>
        <v>1.344488188976378</v>
      </c>
      <c r="E1906" s="1">
        <f t="shared" si="124"/>
        <v>4.3600782138405165</v>
      </c>
      <c r="F1906" s="1">
        <f t="shared" si="126"/>
        <v>0.83289197364186029</v>
      </c>
      <c r="G1906" s="1">
        <f t="shared" si="125"/>
        <v>5.2348664074356055</v>
      </c>
    </row>
    <row r="1907" spans="1:14" x14ac:dyDescent="0.25">
      <c r="A1907" s="2" t="s">
        <v>76</v>
      </c>
      <c r="B1907" s="2">
        <v>1.4850000000000001</v>
      </c>
      <c r="C1907" s="2">
        <v>0.94399999999999995</v>
      </c>
      <c r="D1907" s="1">
        <f t="shared" si="123"/>
        <v>1.5730932203389831</v>
      </c>
      <c r="E1907" s="1">
        <f t="shared" si="124"/>
        <v>4.4040102455083154</v>
      </c>
      <c r="F1907" s="1">
        <f t="shared" si="126"/>
        <v>0.81911229481194336</v>
      </c>
      <c r="G1907" s="1">
        <f t="shared" si="125"/>
        <v>5.3765646949780113</v>
      </c>
    </row>
    <row r="1908" spans="1:14" x14ac:dyDescent="0.25">
      <c r="A1908" s="2" t="s">
        <v>76</v>
      </c>
      <c r="B1908" s="2">
        <v>1.3859999999999999</v>
      </c>
      <c r="C1908" s="2">
        <v>1.071</v>
      </c>
      <c r="D1908" s="1">
        <f t="shared" si="123"/>
        <v>1.2941176470588236</v>
      </c>
      <c r="E1908" s="1">
        <f t="shared" si="124"/>
        <v>4.6633989845446102</v>
      </c>
      <c r="F1908" s="1">
        <f t="shared" si="126"/>
        <v>0.92700952768907796</v>
      </c>
      <c r="G1908" s="1">
        <f t="shared" si="125"/>
        <v>5.0305836620362436</v>
      </c>
    </row>
    <row r="1909" spans="1:14" x14ac:dyDescent="0.25">
      <c r="A1909" s="2" t="s">
        <v>76</v>
      </c>
      <c r="B1909" s="2">
        <v>2.35</v>
      </c>
      <c r="C1909" s="2">
        <v>1.242</v>
      </c>
      <c r="D1909" s="1">
        <f t="shared" si="123"/>
        <v>1.8921095008051532</v>
      </c>
      <c r="E1909" s="1">
        <f t="shared" si="124"/>
        <v>9.1693664780325292</v>
      </c>
      <c r="F1909" s="1">
        <f t="shared" si="126"/>
        <v>2.3455161413645693</v>
      </c>
      <c r="G1909" s="1">
        <f t="shared" si="125"/>
        <v>3.90931715042387</v>
      </c>
    </row>
    <row r="1912" spans="1:14" x14ac:dyDescent="0.25">
      <c r="A1912" s="2" t="s">
        <v>7</v>
      </c>
      <c r="B1912" s="2">
        <f>COUNTIF(A2:A1909,I1913)</f>
        <v>301</v>
      </c>
      <c r="C1912" s="2">
        <f>COUNTIF(A2:A1909,I1913)</f>
        <v>301</v>
      </c>
      <c r="D1912" s="2">
        <f>COUNTIF(A2:A1909,I1913)</f>
        <v>301</v>
      </c>
      <c r="E1912" s="2">
        <f>COUNTIF(A2:A1909,I1913)</f>
        <v>301</v>
      </c>
      <c r="F1912" s="2">
        <f>COUNTIF(A2:A1909,I1913)</f>
        <v>301</v>
      </c>
      <c r="G1912" s="2">
        <f>COUNTIF(A2:A1909,I1913)</f>
        <v>301</v>
      </c>
      <c r="J1912" t="s">
        <v>168</v>
      </c>
      <c r="K1912" t="s">
        <v>169</v>
      </c>
      <c r="L1912" t="s">
        <v>170</v>
      </c>
      <c r="M1912" t="s">
        <v>169</v>
      </c>
      <c r="N1912" t="s">
        <v>171</v>
      </c>
    </row>
    <row r="1913" spans="1:14" x14ac:dyDescent="0.25">
      <c r="A1913" s="2" t="s">
        <v>8</v>
      </c>
      <c r="B1913" s="2">
        <f>AVERAGEIF(A2:A1909,I1913,B2:B1909)</f>
        <v>1.5371262458471753</v>
      </c>
      <c r="C1913" s="2">
        <f>AVERAGEIF(A2:A1909,I1913,C2:C1909)</f>
        <v>1.0209601328903648</v>
      </c>
      <c r="D1913" s="2">
        <f>AVERAGEIF(A2:A1909,I1913,D2:D1909)</f>
        <v>1.5194449408565169</v>
      </c>
      <c r="E1913" s="2">
        <f>AVERAGEIF(A2:A1909,I1913,E2:E1909)</f>
        <v>4.9725383083958823</v>
      </c>
      <c r="F1913" s="2">
        <f>AVERAGEIF(A2:A1909,I1913,F2:F1909)</f>
        <v>1.0084987389465161</v>
      </c>
      <c r="G1913" s="2">
        <f>AVERAGEIF(A2:A1909,I1913,G2:G1909)</f>
        <v>5.2196284689239389</v>
      </c>
      <c r="I1913" t="s">
        <v>71</v>
      </c>
      <c r="J1913" t="s">
        <v>7</v>
      </c>
      <c r="K1913">
        <f>COUNTIFS($A$2:$A$1909, I1913, $D$2:$D$1909, "&lt;=1.25")</f>
        <v>98</v>
      </c>
      <c r="L1913">
        <f>COUNTIFS($A$2:$A$1909, I1913, $D$2:$D$1909, "&gt;1.25",$D$2:$D$1909, "&lt;=1.75" )</f>
        <v>126</v>
      </c>
      <c r="M1913">
        <f>COUNTIFS($A$2:$A$1909, I1913, $D$2:$D$1909, "&gt;1.75")</f>
        <v>77</v>
      </c>
      <c r="N1913">
        <f>SUM(K1913:M1913)</f>
        <v>301</v>
      </c>
    </row>
    <row r="1914" spans="1:14" x14ac:dyDescent="0.25">
      <c r="A1914" s="2" t="s">
        <v>9</v>
      </c>
      <c r="B1914" s="2">
        <f>_xlfn.STDEV.S(B2:B302)</f>
        <v>0.40897852919462002</v>
      </c>
      <c r="C1914" s="2">
        <f>_xlfn.STDEV.S(C2:C302)</f>
        <v>0.1285786662137833</v>
      </c>
      <c r="D1914" s="2">
        <f>_xlfn.STDEV.S(D2:D302)</f>
        <v>0.41872839607542112</v>
      </c>
      <c r="E1914" s="2">
        <f>_xlfn.STDEV.S(E2:E302)</f>
        <v>1.6030472579469497</v>
      </c>
      <c r="F1914" s="2">
        <f>_xlfn.STDEV.S(F2:F302)</f>
        <v>0.45476430261945416</v>
      </c>
      <c r="G1914" s="2">
        <f>_xlfn.STDEV.S(G2:G302)</f>
        <v>0.74111738923364545</v>
      </c>
      <c r="J1914" t="s">
        <v>172</v>
      </c>
      <c r="K1914" s="39">
        <f>100*K1913/$N1913</f>
        <v>32.558139534883722</v>
      </c>
      <c r="L1914" s="39">
        <f>100*L1913/$N1913</f>
        <v>41.860465116279073</v>
      </c>
      <c r="M1914" s="39">
        <f>100*M1913/$N1913</f>
        <v>25.581395348837209</v>
      </c>
      <c r="N1914">
        <f>SUM(K1914:M1914)</f>
        <v>100</v>
      </c>
    </row>
    <row r="1916" spans="1:14" x14ac:dyDescent="0.25">
      <c r="A1916" s="2" t="s">
        <v>7</v>
      </c>
      <c r="B1916" s="2">
        <f>COUNTIF(A2:A1909,I1917)</f>
        <v>300</v>
      </c>
      <c r="C1916" s="2">
        <f>COUNTIF(A2:A1909,I1917)</f>
        <v>300</v>
      </c>
      <c r="D1916" s="2">
        <f>COUNTIF(A2:A1909,I1917)</f>
        <v>300</v>
      </c>
      <c r="E1916" s="2">
        <f>COUNTIF(A2:A1909,I1917)</f>
        <v>300</v>
      </c>
      <c r="F1916" s="2">
        <f>COUNTIF(A2:A1909,I1917)</f>
        <v>300</v>
      </c>
      <c r="G1916" s="2">
        <f>COUNTIF(A2:A1909,I1917)</f>
        <v>300</v>
      </c>
    </row>
    <row r="1917" spans="1:14" x14ac:dyDescent="0.25">
      <c r="A1917" s="2" t="s">
        <v>8</v>
      </c>
      <c r="B1917" s="2">
        <f>AVERAGEIF(A2:A1909,I1917,B2:B1909)</f>
        <v>1.7590379999999997</v>
      </c>
      <c r="C1917" s="2">
        <f>AVERAGEIF(A2:A1909,I1917,C2:C1909)</f>
        <v>1.1204666666666665</v>
      </c>
      <c r="D1917" s="2">
        <f>AVERAGEIF(A2:A1909,I1917,D2:D1909)</f>
        <v>1.5843603761261718</v>
      </c>
      <c r="E1917" s="2">
        <f>AVERAGEIF(A2:A1909,I1917,E2:E1909)</f>
        <v>6.2266797787180943</v>
      </c>
      <c r="F1917" s="2">
        <f>AVERAGEIF(A2:A1909,I1917,F2:F1909)</f>
        <v>1.393339077122328</v>
      </c>
      <c r="G1917" s="2">
        <f>AVERAGEIF(A2:A1909,I1917,G2:G1909)</f>
        <v>4.6656708555384379</v>
      </c>
      <c r="I1917" t="s">
        <v>72</v>
      </c>
      <c r="J1917" t="s">
        <v>7</v>
      </c>
      <c r="K1917">
        <f>COUNTIFS($A$2:$A$1909, I1917, $D$2:$D$1909, "&lt;=1.25")</f>
        <v>58</v>
      </c>
      <c r="L1917">
        <f>COUNTIFS($A$2:$A$1909, I1917, $D$2:$D$1909, "&gt;1.25",$D$2:$D$1909, "&lt;=1.75" )</f>
        <v>149</v>
      </c>
      <c r="M1917">
        <f>COUNTIFS($A$2:$A$1909, I1917, $D$2:$D$1909, "&gt;1.75")</f>
        <v>93</v>
      </c>
      <c r="N1917">
        <f>SUM(K1917:M1917)</f>
        <v>300</v>
      </c>
    </row>
    <row r="1918" spans="1:14" x14ac:dyDescent="0.25">
      <c r="A1918" s="2" t="s">
        <v>9</v>
      </c>
      <c r="B1918" s="2">
        <f>_xlfn.STDEV.S(B303:B602)</f>
        <v>0.40294487671172718</v>
      </c>
      <c r="C1918" s="2">
        <f>_xlfn.STDEV.S(C303:C602)</f>
        <v>0.1329931557907397</v>
      </c>
      <c r="D1918" s="2">
        <f>_xlfn.STDEV.S(D303:D602)</f>
        <v>0.37184383529081555</v>
      </c>
      <c r="E1918" s="2">
        <f>_xlfn.STDEV.S(E303:E602)</f>
        <v>1.7160760628297602</v>
      </c>
      <c r="F1918" s="2">
        <f>_xlfn.STDEV.S(F303:F602)</f>
        <v>0.52556053836945016</v>
      </c>
      <c r="G1918" s="2">
        <f>_xlfn.STDEV.S(G303:G602)</f>
        <v>0.59654709690342989</v>
      </c>
      <c r="J1918" t="s">
        <v>172</v>
      </c>
      <c r="K1918" s="39">
        <f>100*K1917/$N1917</f>
        <v>19.333333333333332</v>
      </c>
      <c r="L1918" s="39">
        <f>100*L1917/$N1917</f>
        <v>49.666666666666664</v>
      </c>
      <c r="M1918" s="39">
        <f>100*M1917/$N1917</f>
        <v>31</v>
      </c>
      <c r="N1918">
        <f>SUM(K1918:M1918)</f>
        <v>100</v>
      </c>
    </row>
    <row r="1920" spans="1:14" x14ac:dyDescent="0.25">
      <c r="A1920" s="2" t="s">
        <v>7</v>
      </c>
      <c r="B1920" s="2">
        <f>COUNTIF(A2:A1909,I1921)</f>
        <v>314</v>
      </c>
      <c r="C1920" s="2">
        <f>COUNTIF(A2:A1909,I1921)</f>
        <v>314</v>
      </c>
      <c r="D1920" s="2">
        <f>COUNTIF(A2:A1909,I1921)</f>
        <v>314</v>
      </c>
      <c r="E1920" s="2">
        <f>COUNTIF(A2:A1909,I1921)</f>
        <v>314</v>
      </c>
      <c r="F1920" s="2">
        <f>COUNTIF(A2:A1909,I1921)</f>
        <v>314</v>
      </c>
      <c r="G1920" s="2">
        <f>COUNTIF(A2:A1909,I1921)</f>
        <v>314</v>
      </c>
    </row>
    <row r="1921" spans="1:14" x14ac:dyDescent="0.25">
      <c r="A1921" s="2" t="s">
        <v>8</v>
      </c>
      <c r="B1921" s="2">
        <f>AVERAGEIF(A2:A1909,I1921,B2:B1909)</f>
        <v>1.7842993630573236</v>
      </c>
      <c r="C1921" s="2">
        <f>AVERAGEIF(A2:A1909,I1921,C2:C1909)</f>
        <v>1.0610203821656052</v>
      </c>
      <c r="D1921" s="2">
        <f>AVERAGEIF(A2:A1909,I1921,D2:D1909)</f>
        <v>1.6904883101315624</v>
      </c>
      <c r="E1921" s="2">
        <f>AVERAGEIF(A2:A1909,I1921,E2:E1909)</f>
        <v>5.9943245010612936</v>
      </c>
      <c r="F1921" s="2">
        <f>AVERAGEIF(A2:A1909,I1921,F2:F1909)</f>
        <v>1.2972221158628523</v>
      </c>
      <c r="G1921" s="2">
        <f>AVERAGEIF(A2:A1909,I1921,G2:G1909)</f>
        <v>4.8613711608440004</v>
      </c>
      <c r="I1921" t="s">
        <v>73</v>
      </c>
      <c r="J1921" t="s">
        <v>7</v>
      </c>
      <c r="K1921">
        <f>COUNTIFS($A$2:$A$1909, I1921, $D$2:$D$1909, "&lt;=1.25")</f>
        <v>56</v>
      </c>
      <c r="L1921">
        <f>COUNTIFS($A$2:$A$1909, I1921, $D$2:$D$1909, "&gt;1.25",$D$2:$D$1909, "&lt;=1.75" )</f>
        <v>133</v>
      </c>
      <c r="M1921">
        <f>COUNTIFS($A$2:$A$1909, I1921, $D$2:$D$1909, "&gt;1.75")</f>
        <v>125</v>
      </c>
      <c r="N1921">
        <f>SUM(K1921:M1921)</f>
        <v>314</v>
      </c>
    </row>
    <row r="1922" spans="1:14" x14ac:dyDescent="0.25">
      <c r="A1922" s="2" t="s">
        <v>9</v>
      </c>
      <c r="B1922" s="2">
        <f>_xlfn.STDEV.S(B603:B916)</f>
        <v>0.47515834878629826</v>
      </c>
      <c r="C1922" s="2">
        <f t="shared" ref="C1922:G1922" si="127">_xlfn.STDEV.S(C603:C916)</f>
        <v>0.11902692464991553</v>
      </c>
      <c r="D1922" s="2">
        <f t="shared" si="127"/>
        <v>0.45164274179942321</v>
      </c>
      <c r="E1922" s="2">
        <f t="shared" si="127"/>
        <v>1.8547173099455334</v>
      </c>
      <c r="F1922" s="2">
        <f t="shared" si="127"/>
        <v>0.53614250916776396</v>
      </c>
      <c r="G1922" s="2">
        <f t="shared" si="127"/>
        <v>0.64949815806059563</v>
      </c>
      <c r="J1922" t="s">
        <v>172</v>
      </c>
      <c r="K1922" s="39">
        <f>100*K1921/$N1921</f>
        <v>17.834394904458598</v>
      </c>
      <c r="L1922" s="39">
        <f>100*L1921/$N1921</f>
        <v>42.35668789808917</v>
      </c>
      <c r="M1922" s="39">
        <f>100*M1921/$N1921</f>
        <v>39.808917197452232</v>
      </c>
      <c r="N1922">
        <f>SUM(K1922:M1922)</f>
        <v>100</v>
      </c>
    </row>
    <row r="1924" spans="1:14" x14ac:dyDescent="0.25">
      <c r="A1924" s="2" t="s">
        <v>7</v>
      </c>
      <c r="B1924" s="2">
        <f>COUNTIF(A2:A1909,I1925)</f>
        <v>308</v>
      </c>
      <c r="C1924" s="2">
        <f>COUNTIF(A3:A1910,I1925)</f>
        <v>308</v>
      </c>
      <c r="D1924" s="2">
        <f>COUNTIF(A2:A1909,I1925)</f>
        <v>308</v>
      </c>
      <c r="E1924" s="2">
        <f>COUNTIF(A2:A1909,I1925)</f>
        <v>308</v>
      </c>
      <c r="F1924" s="2">
        <f>COUNTIF(A2:A1909,I1925)</f>
        <v>308</v>
      </c>
      <c r="G1924" s="2">
        <f>COUNTIF(A2:A1909,I1925)</f>
        <v>308</v>
      </c>
    </row>
    <row r="1925" spans="1:14" x14ac:dyDescent="0.25">
      <c r="A1925" s="2" t="s">
        <v>8</v>
      </c>
      <c r="B1925" s="2">
        <f>AVERAGEIF(A2:A1909,I1925,B2:B1909)</f>
        <v>1.5116428571428573</v>
      </c>
      <c r="C1925" s="2">
        <f>AVERAGEIF(A2:A1909,I1925,C2:C1909)</f>
        <v>0.95639123376623425</v>
      </c>
      <c r="D1925" s="2">
        <f>AVERAGEIF(A2:A1909,I1925,D2:D1909)</f>
        <v>1.5914604163149588</v>
      </c>
      <c r="E1925" s="2">
        <f>AVERAGEIF(A2:A1909,I1925,E2:E1909)</f>
        <v>4.5576280368830977</v>
      </c>
      <c r="F1925" s="2">
        <f>AVERAGEIF(A2:A1909,I1925,F2:F1909)</f>
        <v>0.86834154059055846</v>
      </c>
      <c r="G1925" s="2">
        <f>AVERAGEIF(A2:A1909,I1925,G2:G1909)</f>
        <v>5.4355213494155601</v>
      </c>
      <c r="I1925" t="s">
        <v>74</v>
      </c>
      <c r="J1925" t="s">
        <v>7</v>
      </c>
      <c r="K1925">
        <f>COUNTIFS($A$2:$A$1909, I1925, $D$2:$D$1909, "&lt;=1.25")</f>
        <v>52</v>
      </c>
      <c r="L1925">
        <f>COUNTIFS($A$2:$A$1909, I1925, $D$2:$D$1909, "&gt;1.25",$D$2:$D$1909, "&lt;=1.75" )</f>
        <v>176</v>
      </c>
      <c r="M1925">
        <f>COUNTIFS($A$2:$A$1909, I1925, $D$2:$D$1909, "&gt;1.75")</f>
        <v>80</v>
      </c>
      <c r="N1925">
        <f>SUM(K1925:M1925)</f>
        <v>308</v>
      </c>
    </row>
    <row r="1926" spans="1:14" x14ac:dyDescent="0.25">
      <c r="A1926" s="2" t="s">
        <v>9</v>
      </c>
      <c r="B1926" s="2">
        <f>_xlfn.STDEV.S(B917:B1224)</f>
        <v>0.36436569628993842</v>
      </c>
      <c r="C1926" s="2">
        <f t="shared" ref="C1926:F1926" si="128">_xlfn.STDEV.S(C917:C1224)</f>
        <v>9.346544949143365E-2</v>
      </c>
      <c r="D1926" s="2">
        <f>_xlfn.STDEV.S(D917:D1224)</f>
        <v>0.39862023550453862</v>
      </c>
      <c r="E1926" s="2">
        <f t="shared" si="128"/>
        <v>1.2506162056739609</v>
      </c>
      <c r="F1926" s="2">
        <f t="shared" si="128"/>
        <v>0.32472904335265651</v>
      </c>
      <c r="G1926" s="2">
        <f>_xlfn.STDEV.S(G917:G1224)</f>
        <v>0.5746255309696886</v>
      </c>
      <c r="J1926" t="s">
        <v>172</v>
      </c>
      <c r="K1926" s="39">
        <f>100*K1925/$N1925</f>
        <v>16.883116883116884</v>
      </c>
      <c r="L1926" s="39">
        <f>100*L1925/$N1925</f>
        <v>57.142857142857146</v>
      </c>
      <c r="M1926" s="39">
        <f>100*M1925/$N1925</f>
        <v>25.974025974025974</v>
      </c>
      <c r="N1926">
        <f>SUM(K1926:M1926)</f>
        <v>100</v>
      </c>
    </row>
    <row r="1928" spans="1:14" x14ac:dyDescent="0.25">
      <c r="A1928" s="2" t="s">
        <v>7</v>
      </c>
      <c r="B1928" s="2">
        <f>COUNTIF(A2:A1909,I1929)</f>
        <v>310</v>
      </c>
      <c r="C1928" s="2">
        <f>COUNTIF(A2:A1909,I1929)</f>
        <v>310</v>
      </c>
      <c r="D1928" s="2">
        <f>COUNTIF(A2:A1909,I1929)</f>
        <v>310</v>
      </c>
      <c r="E1928" s="2">
        <f>COUNTIF(A2:A1909,I1929)</f>
        <v>310</v>
      </c>
      <c r="F1928" s="2">
        <f>COUNTIF(A2:A1909,I1929)</f>
        <v>310</v>
      </c>
      <c r="G1928" s="2">
        <f>COUNTIF(A2:A1909,I1929)</f>
        <v>310</v>
      </c>
    </row>
    <row r="1929" spans="1:14" x14ac:dyDescent="0.25">
      <c r="A1929" s="2" t="s">
        <v>8</v>
      </c>
      <c r="B1929" s="2">
        <f>AVERAGEIF(A2:A1909,I1929,B2:B1909)</f>
        <v>1.0785645161290327</v>
      </c>
      <c r="C1929" s="2">
        <f>AVERAGEIF(A2:A1909,I1929,C2:C1909)</f>
        <v>0.87381451612903238</v>
      </c>
      <c r="D1929" s="2">
        <f>AVERAGEIF(A2:A1909,I1929,D2:D1909)</f>
        <v>1.2414419886984078</v>
      </c>
      <c r="E1929" s="2">
        <f>AVERAGEIF(A2:A1909,I1929,E2:E1909)</f>
        <v>3.0129255392656038</v>
      </c>
      <c r="F1929" s="2">
        <f>AVERAGEIF(A2:A1909,I1929,F2:F1909)</f>
        <v>0.49796278393208027</v>
      </c>
      <c r="G1929" s="2">
        <f>AVERAGEIF(A2:A1909,I1929,G2:G1909)</f>
        <v>6.4667373714972829</v>
      </c>
      <c r="I1929" t="s">
        <v>75</v>
      </c>
      <c r="J1929" t="s">
        <v>7</v>
      </c>
      <c r="K1929">
        <f>COUNTIFS($A$2:$A$1909, I1929, $D$2:$D$1909, "&lt;=1.25")</f>
        <v>184</v>
      </c>
      <c r="L1929">
        <f>COUNTIFS($A$2:$A$1909, I1929, $D$2:$D$1909, "&gt;1.25",$D$2:$D$1909, "&lt;=1.75" )</f>
        <v>116</v>
      </c>
      <c r="M1929">
        <f>COUNTIFS($A$2:$A$1909, I1929, $D$2:$D$1909, "&gt;1.75")</f>
        <v>10</v>
      </c>
      <c r="N1929">
        <f>SUM(K1929:M1929)</f>
        <v>310</v>
      </c>
    </row>
    <row r="1930" spans="1:14" x14ac:dyDescent="0.25">
      <c r="A1930" s="2" t="s">
        <v>9</v>
      </c>
      <c r="B1930" s="2">
        <f>_xlfn.STDEV.S(B1225:B1534)</f>
        <v>0.21299239703887821</v>
      </c>
      <c r="C1930" s="2">
        <f t="shared" ref="C1930:G1930" si="129">_xlfn.STDEV.S(C1225:C1534)</f>
        <v>0.1305585906077435</v>
      </c>
      <c r="D1930" s="2">
        <f t="shared" si="129"/>
        <v>0.20240368782778292</v>
      </c>
      <c r="E1930" s="2">
        <f t="shared" si="129"/>
        <v>0.94578730620175899</v>
      </c>
      <c r="F1930" s="2">
        <f t="shared" si="129"/>
        <v>0.23410340692184387</v>
      </c>
      <c r="G1930" s="2">
        <f t="shared" si="129"/>
        <v>0.98140404423365146</v>
      </c>
      <c r="J1930" t="s">
        <v>172</v>
      </c>
      <c r="K1930" s="39">
        <f>100*K1929/$N1929</f>
        <v>59.354838709677416</v>
      </c>
      <c r="L1930" s="39">
        <f>100*L1929/$N1929</f>
        <v>37.41935483870968</v>
      </c>
      <c r="M1930" s="39">
        <f>100*M1929/$N1929</f>
        <v>3.225806451612903</v>
      </c>
      <c r="N1930">
        <f>SUM(K1930:M1930)</f>
        <v>100</v>
      </c>
    </row>
    <row r="1932" spans="1:14" x14ac:dyDescent="0.25">
      <c r="A1932" s="2" t="s">
        <v>7</v>
      </c>
      <c r="B1932" s="2">
        <f>COUNTIF(A2:A1909,I1933)</f>
        <v>375</v>
      </c>
      <c r="C1932" s="2">
        <f>COUNTIF(A2:A1909,I1933)</f>
        <v>375</v>
      </c>
      <c r="D1932" s="2">
        <f>COUNTIF(A2:A1909,I1933)</f>
        <v>375</v>
      </c>
      <c r="E1932" s="2">
        <f>COUNTIF(A2:A1909,I1933)</f>
        <v>375</v>
      </c>
      <c r="F1932" s="2">
        <f>COUNTIF(A2:A1909,I1933)</f>
        <v>375</v>
      </c>
      <c r="G1932" s="2">
        <f>COUNTIF(A2:A1909,I1933)</f>
        <v>375</v>
      </c>
    </row>
    <row r="1933" spans="1:14" x14ac:dyDescent="0.25">
      <c r="A1933" s="2" t="s">
        <v>8</v>
      </c>
      <c r="B1933" s="2">
        <f>AVERAGEIF(A2:A1909,I1933,B2:B1909)</f>
        <v>1.6267760000000007</v>
      </c>
      <c r="C1933" s="2">
        <f>AVERAGEIF(A2:A1909,I1933,C2:C1909)</f>
        <v>1.0738119999999991</v>
      </c>
      <c r="D1933" s="2">
        <f>AVERAGEIF(A2:A1909,I1933,D2:D1909)</f>
        <v>1.523174932709576</v>
      </c>
      <c r="E1933" s="2">
        <f>AVERAGEIF(A2:A1909,I1933,E2:E1909)</f>
        <v>5.5288644904057804</v>
      </c>
      <c r="F1933" s="2">
        <f>AVERAGEIF(A2:A1909,I1933,F2:F1909)</f>
        <v>1.1771542311969967</v>
      </c>
      <c r="G1933" s="2">
        <f>AVERAGEIF(A2:A1909,I1933,G2:G1909)</f>
        <v>4.9365468511808208</v>
      </c>
      <c r="I1933" t="s">
        <v>76</v>
      </c>
      <c r="J1933" t="s">
        <v>7</v>
      </c>
      <c r="K1933">
        <f>COUNTIFS($A$2:$A$1909, I1933, $D$2:$D$1909, "&lt;=1.25")</f>
        <v>115</v>
      </c>
      <c r="L1933">
        <f>COUNTIFS($A$2:$A$1909, I1933, $D$2:$D$1909, "&gt;1.25",$D$2:$D$1909, "&lt;=1.75" )</f>
        <v>160</v>
      </c>
      <c r="M1933">
        <f>COUNTIFS($A$2:$A$1909, I1933, $D$2:$D$1909, "&gt;1.75")</f>
        <v>100</v>
      </c>
      <c r="N1933">
        <f>SUM(K1933:M1933)</f>
        <v>375</v>
      </c>
    </row>
    <row r="1934" spans="1:14" x14ac:dyDescent="0.25">
      <c r="A1934" s="2" t="s">
        <v>9</v>
      </c>
      <c r="B1934" s="2">
        <f>_xlfn.STDEV.S(B1535:B1909)</f>
        <v>0.41561883885184292</v>
      </c>
      <c r="C1934" s="2">
        <f t="shared" ref="C1934:F1934" si="130">_xlfn.STDEV.S(C1535:C1909)</f>
        <v>0.11982284155490076</v>
      </c>
      <c r="D1934" s="2">
        <f t="shared" si="130"/>
        <v>0.38864042455923747</v>
      </c>
      <c r="E1934" s="2">
        <f>_xlfn.STDEV.S(E1535:E1909)</f>
        <v>1.6711088629354247</v>
      </c>
      <c r="F1934" s="2">
        <f t="shared" si="130"/>
        <v>0.49113001195422573</v>
      </c>
      <c r="G1934" s="2">
        <f>_xlfn.STDEV.S(G1535:G1909)</f>
        <v>0.64423588128206544</v>
      </c>
      <c r="J1934" t="s">
        <v>172</v>
      </c>
      <c r="K1934" s="39">
        <f>100*K1933/$N1933</f>
        <v>30.666666666666668</v>
      </c>
      <c r="L1934" s="39">
        <f>100*L1933/$N1933</f>
        <v>42.666666666666664</v>
      </c>
      <c r="M1934" s="39">
        <f>100*M1933/$N1933</f>
        <v>26.666666666666668</v>
      </c>
      <c r="N1934">
        <f>SUM(K1934:M1934)</f>
        <v>100</v>
      </c>
    </row>
    <row r="1938" spans="1:7" ht="45" x14ac:dyDescent="0.25">
      <c r="A1938" s="2" t="s">
        <v>82</v>
      </c>
      <c r="B1938" s="2" t="s">
        <v>1</v>
      </c>
      <c r="C1938" s="2" t="s">
        <v>2</v>
      </c>
      <c r="D1938" s="2" t="s">
        <v>3</v>
      </c>
      <c r="E1938" s="4" t="s">
        <v>4</v>
      </c>
      <c r="F1938" s="4" t="s">
        <v>5</v>
      </c>
      <c r="G1938" s="4" t="s">
        <v>6</v>
      </c>
    </row>
  </sheetData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6"/>
  <sheetViews>
    <sheetView topLeftCell="A25" workbookViewId="0">
      <selection activeCell="E55" sqref="E55"/>
    </sheetView>
  </sheetViews>
  <sheetFormatPr defaultRowHeight="15" x14ac:dyDescent="0.25"/>
  <sheetData>
    <row r="1" spans="1:5" x14ac:dyDescent="0.25">
      <c r="A1" t="s">
        <v>19</v>
      </c>
      <c r="B1" t="s">
        <v>20</v>
      </c>
    </row>
    <row r="2" spans="1:5" x14ac:dyDescent="0.25">
      <c r="A2">
        <f>AVERAGE(A7:B7,A13:B13)</f>
        <v>0.95767500000000005</v>
      </c>
      <c r="B2">
        <f>AVERAGE(D7:E7,D13:E13)</f>
        <v>43.905965273241051</v>
      </c>
      <c r="D2">
        <f>_xlfn.STDEV.S(D7:E7,D13:E13)</f>
        <v>5.2936513842391193</v>
      </c>
    </row>
    <row r="4" spans="1:5" x14ac:dyDescent="0.25">
      <c r="A4">
        <v>1</v>
      </c>
    </row>
    <row r="5" spans="1:5" x14ac:dyDescent="0.25">
      <c r="A5" t="s">
        <v>21</v>
      </c>
      <c r="D5" t="s">
        <v>22</v>
      </c>
    </row>
    <row r="6" spans="1:5" x14ac:dyDescent="0.25">
      <c r="A6" t="s">
        <v>85</v>
      </c>
      <c r="B6" t="s">
        <v>86</v>
      </c>
      <c r="D6" t="s">
        <v>85</v>
      </c>
      <c r="E6" t="s">
        <v>86</v>
      </c>
    </row>
    <row r="7" spans="1:5" x14ac:dyDescent="0.25">
      <c r="A7">
        <v>0.90859999999999996</v>
      </c>
      <c r="B7">
        <v>0.8286</v>
      </c>
      <c r="D7">
        <f>(LN(2)/A7)*60</f>
        <v>45.772431029712436</v>
      </c>
      <c r="E7">
        <f>(LN(2)/B7)*60</f>
        <v>50.191685775521016</v>
      </c>
    </row>
    <row r="10" spans="1:5" x14ac:dyDescent="0.25">
      <c r="A10">
        <v>2</v>
      </c>
    </row>
    <row r="11" spans="1:5" x14ac:dyDescent="0.25">
      <c r="A11" t="s">
        <v>21</v>
      </c>
      <c r="D11" t="s">
        <v>22</v>
      </c>
    </row>
    <row r="12" spans="1:5" x14ac:dyDescent="0.25">
      <c r="A12" t="s">
        <v>85</v>
      </c>
      <c r="B12" t="s">
        <v>86</v>
      </c>
      <c r="D12" t="s">
        <v>85</v>
      </c>
      <c r="E12" t="s">
        <v>86</v>
      </c>
    </row>
    <row r="13" spans="1:5" x14ac:dyDescent="0.25">
      <c r="A13">
        <v>1.0988</v>
      </c>
      <c r="B13">
        <v>0.99470000000000003</v>
      </c>
      <c r="D13">
        <f>(LN(2)/A13)*60</f>
        <v>37.849318195847033</v>
      </c>
      <c r="E13">
        <f>(LN(2)/B13)*60</f>
        <v>41.810426091883699</v>
      </c>
    </row>
    <row r="17" spans="1:3" ht="30" x14ac:dyDescent="0.25">
      <c r="A17" s="21" t="s">
        <v>84</v>
      </c>
      <c r="B17" s="27" t="s">
        <v>87</v>
      </c>
      <c r="C17" s="27" t="s">
        <v>88</v>
      </c>
    </row>
    <row r="18" spans="1:3" ht="15.75" x14ac:dyDescent="0.25">
      <c r="A18" s="22">
        <v>0</v>
      </c>
      <c r="B18" s="28">
        <v>5.2999999999999999E-2</v>
      </c>
      <c r="C18" s="28">
        <v>4.8000000000000001E-2</v>
      </c>
    </row>
    <row r="19" spans="1:3" ht="15.75" x14ac:dyDescent="0.25">
      <c r="A19" s="22">
        <v>1</v>
      </c>
      <c r="B19" s="28">
        <v>6.0999999999999999E-2</v>
      </c>
      <c r="C19" s="28">
        <v>6.4000000000000001E-2</v>
      </c>
    </row>
    <row r="20" spans="1:3" ht="15.75" x14ac:dyDescent="0.25">
      <c r="A20" s="22">
        <v>2</v>
      </c>
      <c r="B20" s="28">
        <v>0.11899999999999999</v>
      </c>
      <c r="C20" s="28">
        <v>0.13</v>
      </c>
    </row>
    <row r="21" spans="1:3" ht="15.75" x14ac:dyDescent="0.25">
      <c r="A21" s="22">
        <v>3</v>
      </c>
      <c r="B21" s="28">
        <v>0.318</v>
      </c>
      <c r="C21" s="28">
        <v>0.41899999999999998</v>
      </c>
    </row>
    <row r="22" spans="1:3" ht="15.75" x14ac:dyDescent="0.25">
      <c r="A22" s="22">
        <v>4</v>
      </c>
      <c r="B22" s="28">
        <v>0.78</v>
      </c>
      <c r="C22" s="28">
        <v>0.77</v>
      </c>
    </row>
    <row r="23" spans="1:3" ht="15.75" x14ac:dyDescent="0.25">
      <c r="A23" s="22">
        <v>5</v>
      </c>
      <c r="B23" s="28">
        <v>1.8240000000000001</v>
      </c>
      <c r="C23" s="28">
        <v>1.68</v>
      </c>
    </row>
    <row r="24" spans="1:3" ht="15.75" x14ac:dyDescent="0.25">
      <c r="A24" s="22">
        <v>6</v>
      </c>
      <c r="B24" s="28">
        <v>1.53</v>
      </c>
      <c r="C24" s="28">
        <v>2.016</v>
      </c>
    </row>
    <row r="35" spans="1:3" ht="30" x14ac:dyDescent="0.25">
      <c r="A35" s="23" t="s">
        <v>84</v>
      </c>
      <c r="B35" s="24" t="s">
        <v>89</v>
      </c>
      <c r="C35" s="24" t="s">
        <v>90</v>
      </c>
    </row>
    <row r="36" spans="1:3" x14ac:dyDescent="0.25">
      <c r="A36" s="25">
        <v>0</v>
      </c>
      <c r="B36" s="26">
        <f t="shared" ref="B36:C42" si="0">LOG10(B18)</f>
        <v>-1.2757241303992111</v>
      </c>
      <c r="C36" s="26">
        <f t="shared" si="0"/>
        <v>-1.3187587626244128</v>
      </c>
    </row>
    <row r="37" spans="1:3" x14ac:dyDescent="0.25">
      <c r="A37" s="25">
        <v>1</v>
      </c>
      <c r="B37" s="26">
        <f t="shared" si="0"/>
        <v>-1.2146701649892331</v>
      </c>
      <c r="C37" s="26">
        <f t="shared" si="0"/>
        <v>-1.1938200260161129</v>
      </c>
    </row>
    <row r="38" spans="1:3" x14ac:dyDescent="0.25">
      <c r="A38" s="25">
        <v>2</v>
      </c>
      <c r="B38" s="26">
        <f t="shared" si="0"/>
        <v>-0.9244530386074693</v>
      </c>
      <c r="C38" s="26">
        <f t="shared" si="0"/>
        <v>-0.88605664769316317</v>
      </c>
    </row>
    <row r="39" spans="1:3" x14ac:dyDescent="0.25">
      <c r="A39" s="25">
        <v>3</v>
      </c>
      <c r="B39" s="26">
        <f t="shared" si="0"/>
        <v>-0.49757288001556732</v>
      </c>
      <c r="C39" s="26">
        <f t="shared" si="0"/>
        <v>-0.3777859770337047</v>
      </c>
    </row>
    <row r="40" spans="1:3" x14ac:dyDescent="0.25">
      <c r="A40" s="25">
        <v>4</v>
      </c>
      <c r="B40" s="26">
        <f t="shared" si="0"/>
        <v>-0.10790539730951958</v>
      </c>
      <c r="C40" s="26">
        <f t="shared" si="0"/>
        <v>-0.11350927482751812</v>
      </c>
    </row>
    <row r="41" spans="1:3" x14ac:dyDescent="0.25">
      <c r="A41" s="25">
        <v>5</v>
      </c>
      <c r="B41" s="26">
        <f t="shared" si="0"/>
        <v>0.2610248339923974</v>
      </c>
      <c r="C41" s="26">
        <f t="shared" si="0"/>
        <v>0.22530928172586284</v>
      </c>
    </row>
    <row r="42" spans="1:3" x14ac:dyDescent="0.25">
      <c r="A42" s="25">
        <v>6</v>
      </c>
      <c r="B42" s="26">
        <f t="shared" si="0"/>
        <v>0.18469143081759881</v>
      </c>
      <c r="C42" s="26">
        <f t="shared" si="0"/>
        <v>0.30449052777348767</v>
      </c>
    </row>
    <row r="53" spans="1:3" ht="30" x14ac:dyDescent="0.25">
      <c r="A53" s="23" t="s">
        <v>84</v>
      </c>
      <c r="B53" s="24" t="s">
        <v>91</v>
      </c>
      <c r="C53" s="24" t="s">
        <v>92</v>
      </c>
    </row>
    <row r="54" spans="1:3" x14ac:dyDescent="0.25">
      <c r="A54" s="25">
        <v>0</v>
      </c>
      <c r="B54" s="26">
        <f t="shared" ref="B54:C60" si="1">LN(B18)</f>
        <v>-2.9374633654300153</v>
      </c>
      <c r="C54" s="26">
        <f t="shared" si="1"/>
        <v>-3.0365542680742461</v>
      </c>
    </row>
    <row r="55" spans="1:3" x14ac:dyDescent="0.25">
      <c r="A55" s="25">
        <v>1</v>
      </c>
      <c r="B55" s="26">
        <f t="shared" si="1"/>
        <v>-2.7968814148088259</v>
      </c>
      <c r="C55" s="26">
        <f t="shared" si="1"/>
        <v>-2.7488721956224653</v>
      </c>
    </row>
    <row r="56" spans="1:3" x14ac:dyDescent="0.25">
      <c r="A56" s="25">
        <v>2</v>
      </c>
      <c r="B56" s="26">
        <f t="shared" si="1"/>
        <v>-2.1286317858706076</v>
      </c>
      <c r="C56" s="26">
        <f t="shared" si="1"/>
        <v>-2.0402208285265546</v>
      </c>
    </row>
    <row r="57" spans="1:3" x14ac:dyDescent="0.25">
      <c r="A57" s="25">
        <v>3</v>
      </c>
      <c r="B57" s="26">
        <f t="shared" si="1"/>
        <v>-1.1457038962019601</v>
      </c>
      <c r="C57" s="26">
        <f t="shared" si="1"/>
        <v>-0.86988435905999939</v>
      </c>
    </row>
    <row r="58" spans="1:3" x14ac:dyDescent="0.25">
      <c r="A58" s="25">
        <v>4</v>
      </c>
      <c r="B58" s="26">
        <f t="shared" si="1"/>
        <v>-0.24846135929849961</v>
      </c>
      <c r="C58" s="26">
        <f t="shared" si="1"/>
        <v>-0.26136476413440751</v>
      </c>
    </row>
    <row r="59" spans="1:3" x14ac:dyDescent="0.25">
      <c r="A59" s="25">
        <v>5</v>
      </c>
      <c r="B59" s="26">
        <f t="shared" si="1"/>
        <v>0.60103189165213966</v>
      </c>
      <c r="C59" s="26">
        <f t="shared" si="1"/>
        <v>0.51879379341516751</v>
      </c>
    </row>
    <row r="60" spans="1:3" x14ac:dyDescent="0.25">
      <c r="A60" s="25">
        <v>6</v>
      </c>
      <c r="B60" s="26">
        <f t="shared" si="1"/>
        <v>0.42526773540434409</v>
      </c>
      <c r="C60" s="26">
        <f t="shared" si="1"/>
        <v>0.70111535020912219</v>
      </c>
    </row>
    <row r="81" spans="1:3" x14ac:dyDescent="0.25">
      <c r="A81" s="33" t="s">
        <v>84</v>
      </c>
      <c r="B81" s="34" t="s">
        <v>135</v>
      </c>
      <c r="C81" s="34" t="s">
        <v>136</v>
      </c>
    </row>
    <row r="82" spans="1:3" x14ac:dyDescent="0.25">
      <c r="A82" s="31">
        <v>0</v>
      </c>
      <c r="B82" s="32">
        <f>(0.155*6)/25</f>
        <v>3.7199999999999997E-2</v>
      </c>
      <c r="C82" s="32">
        <f>(0.155*6)/25</f>
        <v>3.7199999999999997E-2</v>
      </c>
    </row>
    <row r="83" spans="1:3" x14ac:dyDescent="0.25">
      <c r="A83" s="31">
        <v>1</v>
      </c>
      <c r="B83" s="32">
        <v>5.2999999999999999E-2</v>
      </c>
      <c r="C83" s="32">
        <v>4.3999999999999997E-2</v>
      </c>
    </row>
    <row r="84" spans="1:3" x14ac:dyDescent="0.25">
      <c r="A84" s="31">
        <v>1.5</v>
      </c>
      <c r="B84" s="32">
        <v>8.1000000000000003E-2</v>
      </c>
      <c r="C84" s="32">
        <v>4.8000000000000001E-2</v>
      </c>
    </row>
    <row r="85" spans="1:3" x14ac:dyDescent="0.25">
      <c r="A85" s="31">
        <v>2</v>
      </c>
      <c r="B85" s="32">
        <v>0.14499999999999999</v>
      </c>
      <c r="C85" s="32">
        <v>9.1999999999999998E-2</v>
      </c>
    </row>
    <row r="86" spans="1:3" x14ac:dyDescent="0.25">
      <c r="A86" s="31">
        <v>2.5</v>
      </c>
      <c r="B86" s="32">
        <v>0.27</v>
      </c>
      <c r="C86" s="32">
        <v>0.14799999999999999</v>
      </c>
    </row>
    <row r="87" spans="1:3" x14ac:dyDescent="0.25">
      <c r="A87" s="31">
        <v>3</v>
      </c>
      <c r="B87" s="32">
        <v>0.41099999999999998</v>
      </c>
      <c r="C87" s="32">
        <v>0.215</v>
      </c>
    </row>
    <row r="88" spans="1:3" x14ac:dyDescent="0.25">
      <c r="A88" s="31">
        <v>3.5</v>
      </c>
      <c r="B88" s="32">
        <v>0.48399999999999999</v>
      </c>
      <c r="C88" s="32">
        <v>0.39100000000000001</v>
      </c>
    </row>
    <row r="89" spans="1:3" x14ac:dyDescent="0.25">
      <c r="A89" s="31">
        <v>4</v>
      </c>
      <c r="B89" s="32">
        <v>0.57599999999999996</v>
      </c>
      <c r="C89" s="32">
        <v>0.49299999999999999</v>
      </c>
    </row>
    <row r="90" spans="1:3" x14ac:dyDescent="0.25">
      <c r="A90" s="31">
        <v>4.5</v>
      </c>
      <c r="B90" s="32">
        <v>0.76200000000000001</v>
      </c>
      <c r="C90" s="32">
        <v>0.58599999999999997</v>
      </c>
    </row>
    <row r="91" spans="1:3" x14ac:dyDescent="0.25">
      <c r="A91" s="31">
        <v>5</v>
      </c>
      <c r="B91" s="32">
        <v>0.88500000000000001</v>
      </c>
      <c r="C91" s="32">
        <v>0.79600000000000004</v>
      </c>
    </row>
    <row r="92" spans="1:3" x14ac:dyDescent="0.25">
      <c r="A92" s="31">
        <v>6</v>
      </c>
      <c r="B92" s="32">
        <v>0.87</v>
      </c>
      <c r="C92" s="32">
        <v>0.85599999999999998</v>
      </c>
    </row>
    <row r="103" spans="1:3" ht="30" x14ac:dyDescent="0.25">
      <c r="A103" s="23" t="s">
        <v>84</v>
      </c>
      <c r="B103" s="24" t="s">
        <v>137</v>
      </c>
      <c r="C103" s="24" t="s">
        <v>138</v>
      </c>
    </row>
    <row r="104" spans="1:3" x14ac:dyDescent="0.25">
      <c r="A104" s="31">
        <v>0</v>
      </c>
      <c r="B104" s="26">
        <f>LOG10(B82)</f>
        <v>-1.4294570601181025</v>
      </c>
      <c r="C104" s="26">
        <f>LOG10(C82)</f>
        <v>-1.4294570601181025</v>
      </c>
    </row>
    <row r="105" spans="1:3" x14ac:dyDescent="0.25">
      <c r="A105" s="31">
        <v>1</v>
      </c>
      <c r="B105" s="26">
        <f t="shared" ref="B105:C105" si="2">LOG10(B83)</f>
        <v>-1.2757241303992111</v>
      </c>
      <c r="C105" s="26">
        <f t="shared" si="2"/>
        <v>-1.3565473235138126</v>
      </c>
    </row>
    <row r="106" spans="1:3" x14ac:dyDescent="0.25">
      <c r="A106" s="31">
        <v>1.5</v>
      </c>
      <c r="B106" s="26">
        <f t="shared" ref="B106:C106" si="3">LOG10(B84)</f>
        <v>-1.0915149811213503</v>
      </c>
      <c r="C106" s="26">
        <f t="shared" si="3"/>
        <v>-1.3187587626244128</v>
      </c>
    </row>
    <row r="107" spans="1:3" x14ac:dyDescent="0.25">
      <c r="A107" s="31">
        <v>2</v>
      </c>
      <c r="B107" s="26">
        <f t="shared" ref="B107:C107" si="4">LOG10(B85)</f>
        <v>-0.83863199776502517</v>
      </c>
      <c r="C107" s="26">
        <f t="shared" si="4"/>
        <v>-1.0362121726544447</v>
      </c>
    </row>
    <row r="108" spans="1:3" x14ac:dyDescent="0.25">
      <c r="A108" s="31">
        <v>2.5</v>
      </c>
      <c r="B108" s="26">
        <f t="shared" ref="B108:C108" si="5">LOG10(B86)</f>
        <v>-0.56863623584101264</v>
      </c>
      <c r="C108" s="26">
        <f t="shared" si="5"/>
        <v>-0.82973828460504262</v>
      </c>
    </row>
    <row r="109" spans="1:3" x14ac:dyDescent="0.25">
      <c r="A109" s="31">
        <v>3</v>
      </c>
      <c r="B109" s="26">
        <f t="shared" ref="B109" si="6">LOG10(B87)</f>
        <v>-0.38615817812393083</v>
      </c>
      <c r="C109" s="26">
        <f>LOG10(C87)</f>
        <v>-0.66756154008439472</v>
      </c>
    </row>
    <row r="110" spans="1:3" x14ac:dyDescent="0.25">
      <c r="A110" s="31">
        <v>3.5</v>
      </c>
      <c r="B110" s="26">
        <f t="shared" ref="B110:C110" si="7">LOG10(B88)</f>
        <v>-0.31515463835558755</v>
      </c>
      <c r="C110" s="26">
        <f t="shared" si="7"/>
        <v>-0.40782324260413316</v>
      </c>
    </row>
    <row r="111" spans="1:3" x14ac:dyDescent="0.25">
      <c r="A111" s="31">
        <v>4</v>
      </c>
      <c r="B111" s="26">
        <f t="shared" ref="B111:C111" si="8">LOG10(B89)</f>
        <v>-0.239577516576788</v>
      </c>
      <c r="C111" s="26">
        <f t="shared" si="8"/>
        <v>-0.30715308072276998</v>
      </c>
    </row>
    <row r="112" spans="1:3" x14ac:dyDescent="0.25">
      <c r="A112" s="31">
        <v>4.5</v>
      </c>
      <c r="B112" s="26">
        <f t="shared" ref="B112:C112" si="9">LOG10(B90)</f>
        <v>-0.1180450286603995</v>
      </c>
      <c r="C112" s="26">
        <f t="shared" si="9"/>
        <v>-0.23210238398190938</v>
      </c>
    </row>
    <row r="113" spans="1:3" x14ac:dyDescent="0.25">
      <c r="A113" s="31">
        <v>5</v>
      </c>
      <c r="B113" s="26">
        <f t="shared" ref="B113:C113" si="10">LOG10(B91)</f>
        <v>-5.305672930217456E-2</v>
      </c>
      <c r="C113" s="26">
        <f t="shared" si="10"/>
        <v>-9.9086932262330937E-2</v>
      </c>
    </row>
    <row r="114" spans="1:3" x14ac:dyDescent="0.25">
      <c r="A114" s="31">
        <v>6</v>
      </c>
      <c r="B114" s="26">
        <f>LOG10(B92)</f>
        <v>-6.0480747381381476E-2</v>
      </c>
      <c r="C114" s="26">
        <f>LOG10(C92)</f>
        <v>-6.7526235322846781E-2</v>
      </c>
    </row>
    <row r="125" spans="1:3" ht="30" x14ac:dyDescent="0.25">
      <c r="A125" s="23" t="s">
        <v>84</v>
      </c>
      <c r="B125" s="24" t="s">
        <v>139</v>
      </c>
      <c r="C125" s="24" t="s">
        <v>140</v>
      </c>
    </row>
    <row r="126" spans="1:3" x14ac:dyDescent="0.25">
      <c r="A126" s="31">
        <v>0</v>
      </c>
      <c r="B126" s="26">
        <f>LN(B82)</f>
        <v>-3.2914465177030361</v>
      </c>
      <c r="C126" s="26">
        <f>LN(C82)</f>
        <v>-3.2914465177030361</v>
      </c>
    </row>
    <row r="127" spans="1:3" x14ac:dyDescent="0.25">
      <c r="A127" s="31">
        <v>1</v>
      </c>
      <c r="B127" s="26">
        <f t="shared" ref="B127:C127" si="11">LN(B83)</f>
        <v>-2.9374633654300153</v>
      </c>
      <c r="C127" s="26">
        <f t="shared" si="11"/>
        <v>-3.1235656450638758</v>
      </c>
    </row>
    <row r="128" spans="1:3" x14ac:dyDescent="0.25">
      <c r="A128" s="31">
        <v>1.5</v>
      </c>
      <c r="B128" s="26">
        <f t="shared" ref="B128:C128" si="12">LN(B84)</f>
        <v>-2.5133061243096981</v>
      </c>
      <c r="C128" s="26">
        <f t="shared" si="12"/>
        <v>-3.0365542680742461</v>
      </c>
    </row>
    <row r="129" spans="1:3" x14ac:dyDescent="0.25">
      <c r="A129" s="31">
        <v>2</v>
      </c>
      <c r="B129" s="26">
        <f t="shared" ref="B129:C129" si="13">LN(B85)</f>
        <v>-1.9310215365615626</v>
      </c>
      <c r="C129" s="26">
        <f t="shared" si="13"/>
        <v>-2.3859667019330968</v>
      </c>
    </row>
    <row r="130" spans="1:3" x14ac:dyDescent="0.25">
      <c r="A130" s="31">
        <v>2.5</v>
      </c>
      <c r="B130" s="26">
        <f t="shared" ref="B130:C130" si="14">LN(B86)</f>
        <v>-1.3093333199837622</v>
      </c>
      <c r="C130" s="26">
        <f t="shared" si="14"/>
        <v>-1.9105430052180221</v>
      </c>
    </row>
    <row r="131" spans="1:3" x14ac:dyDescent="0.25">
      <c r="A131" s="31">
        <v>3</v>
      </c>
      <c r="B131" s="26">
        <f t="shared" ref="B131:C131" si="15">LN(B87)</f>
        <v>-0.88916206448590251</v>
      </c>
      <c r="C131" s="26">
        <f t="shared" si="15"/>
        <v>-1.5371172508544744</v>
      </c>
    </row>
    <row r="132" spans="1:3" x14ac:dyDescent="0.25">
      <c r="A132" s="31">
        <v>3.5</v>
      </c>
      <c r="B132" s="26">
        <f t="shared" ref="B132:C132" si="16">LN(B88)</f>
        <v>-0.72567037226550535</v>
      </c>
      <c r="C132" s="26">
        <f t="shared" si="16"/>
        <v>-0.9390477189967712</v>
      </c>
    </row>
    <row r="133" spans="1:3" x14ac:dyDescent="0.25">
      <c r="A133" s="31">
        <v>4</v>
      </c>
      <c r="B133" s="26">
        <f t="shared" ref="B133:C133" si="17">LN(B89)</f>
        <v>-0.55164761828624587</v>
      </c>
      <c r="C133" s="26">
        <f t="shared" si="17"/>
        <v>-0.70724610493944695</v>
      </c>
    </row>
    <row r="134" spans="1:3" x14ac:dyDescent="0.25">
      <c r="A134" s="31">
        <v>4.5</v>
      </c>
      <c r="B134" s="26">
        <f t="shared" ref="B134:C134" si="18">LN(B90)</f>
        <v>-0.27180872329549077</v>
      </c>
      <c r="C134" s="26">
        <f t="shared" si="18"/>
        <v>-0.53443548940512453</v>
      </c>
    </row>
    <row r="135" spans="1:3" x14ac:dyDescent="0.25">
      <c r="A135" s="31">
        <v>5</v>
      </c>
      <c r="B135" s="26">
        <f t="shared" ref="B135:C135" si="19">LN(B91)</f>
        <v>-0.12216763397420753</v>
      </c>
      <c r="C135" s="26">
        <f t="shared" si="19"/>
        <v>-0.22815609313775398</v>
      </c>
    </row>
    <row r="136" spans="1:3" x14ac:dyDescent="0.25">
      <c r="A136" s="31">
        <v>6</v>
      </c>
      <c r="B136" s="26">
        <f t="shared" ref="B136:C136" si="20">LN(B92)</f>
        <v>-0.13926206733350766</v>
      </c>
      <c r="C136" s="26">
        <f t="shared" si="20"/>
        <v>-0.15548490284039498</v>
      </c>
    </row>
  </sheetData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6"/>
  <sheetViews>
    <sheetView topLeftCell="A19" workbookViewId="0">
      <selection activeCell="E150" sqref="E150"/>
    </sheetView>
  </sheetViews>
  <sheetFormatPr defaultColWidth="8.85546875" defaultRowHeight="15" x14ac:dyDescent="0.25"/>
  <cols>
    <col min="2" max="2" width="11.28515625" customWidth="1"/>
    <col min="3" max="3" width="11.5703125" customWidth="1"/>
    <col min="4" max="4" width="12" customWidth="1"/>
  </cols>
  <sheetData>
    <row r="1" spans="1:7" x14ac:dyDescent="0.25">
      <c r="A1" t="s">
        <v>19</v>
      </c>
      <c r="B1" t="s">
        <v>20</v>
      </c>
    </row>
    <row r="2" spans="1:7" x14ac:dyDescent="0.25">
      <c r="A2">
        <f>AVERAGE(A7:C7,A13:C13)</f>
        <v>0.92231666666666678</v>
      </c>
      <c r="B2">
        <f>AVERAGE(E7:G7,E13:G13)</f>
        <v>46.213235425204552</v>
      </c>
    </row>
    <row r="4" spans="1:7" x14ac:dyDescent="0.25">
      <c r="A4">
        <v>1</v>
      </c>
    </row>
    <row r="5" spans="1:7" x14ac:dyDescent="0.25">
      <c r="A5" t="s">
        <v>21</v>
      </c>
      <c r="E5" t="s">
        <v>22</v>
      </c>
    </row>
    <row r="6" spans="1:7" x14ac:dyDescent="0.25">
      <c r="A6" t="s">
        <v>23</v>
      </c>
      <c r="B6" t="s">
        <v>24</v>
      </c>
      <c r="C6" t="s">
        <v>25</v>
      </c>
      <c r="E6" t="s">
        <v>23</v>
      </c>
      <c r="F6" t="s">
        <v>24</v>
      </c>
      <c r="G6" t="s">
        <v>25</v>
      </c>
    </row>
    <row r="7" spans="1:7" x14ac:dyDescent="0.25">
      <c r="A7">
        <v>0.99809999999999999</v>
      </c>
      <c r="B7">
        <v>0.71619999999999995</v>
      </c>
      <c r="C7">
        <v>0.75249999999999995</v>
      </c>
      <c r="E7">
        <f>(LN(2)/A7)*60</f>
        <v>41.668000033660675</v>
      </c>
      <c r="F7">
        <f>(LN(2)/B7)*60</f>
        <v>58.068738946658364</v>
      </c>
      <c r="G7">
        <f>(LN(2)/C7)*60</f>
        <v>55.267549280527206</v>
      </c>
    </row>
    <row r="10" spans="1:7" x14ac:dyDescent="0.25">
      <c r="A10">
        <v>2</v>
      </c>
    </row>
    <row r="11" spans="1:7" x14ac:dyDescent="0.25">
      <c r="A11" t="s">
        <v>21</v>
      </c>
      <c r="E11" t="s">
        <v>22</v>
      </c>
    </row>
    <row r="12" spans="1:7" x14ac:dyDescent="0.25">
      <c r="A12" t="s">
        <v>23</v>
      </c>
      <c r="B12" t="s">
        <v>24</v>
      </c>
      <c r="C12" t="s">
        <v>26</v>
      </c>
      <c r="E12" t="s">
        <v>23</v>
      </c>
      <c r="F12" t="s">
        <v>24</v>
      </c>
      <c r="G12" t="s">
        <v>26</v>
      </c>
    </row>
    <row r="13" spans="1:7" x14ac:dyDescent="0.25">
      <c r="A13">
        <v>1.0666</v>
      </c>
      <c r="B13">
        <v>1.0391999999999999</v>
      </c>
      <c r="C13">
        <v>0.96130000000000004</v>
      </c>
      <c r="E13">
        <f>(LN(2)/A13)*60</f>
        <v>38.991965904365948</v>
      </c>
      <c r="F13">
        <f>(LN(2)/B13)*60</f>
        <v>40.020045066971441</v>
      </c>
      <c r="G13">
        <f>(LN(2)/C13)*60</f>
        <v>43.263113319043704</v>
      </c>
    </row>
    <row r="17" spans="1:4" ht="45" x14ac:dyDescent="0.25">
      <c r="A17" s="23" t="s">
        <v>84</v>
      </c>
      <c r="B17" s="24" t="s">
        <v>93</v>
      </c>
      <c r="C17" s="24" t="s">
        <v>94</v>
      </c>
      <c r="D17" s="24" t="s">
        <v>95</v>
      </c>
    </row>
    <row r="18" spans="1:4" x14ac:dyDescent="0.25">
      <c r="A18" s="25">
        <v>0</v>
      </c>
      <c r="B18" s="26">
        <v>4.1000000000000002E-2</v>
      </c>
      <c r="C18" s="26">
        <v>4.4999999999999998E-2</v>
      </c>
      <c r="D18" s="29">
        <v>4.4999999999999998E-2</v>
      </c>
    </row>
    <row r="19" spans="1:4" x14ac:dyDescent="0.25">
      <c r="A19" s="25">
        <v>1</v>
      </c>
      <c r="B19" s="26">
        <v>4.1000000000000002E-2</v>
      </c>
      <c r="C19" s="26">
        <v>6.8000000000000005E-2</v>
      </c>
      <c r="D19" s="26">
        <v>0.06</v>
      </c>
    </row>
    <row r="20" spans="1:4" x14ac:dyDescent="0.25">
      <c r="A20" s="25">
        <v>2</v>
      </c>
      <c r="B20" s="26">
        <v>7.0999999999999994E-2</v>
      </c>
      <c r="C20" s="26">
        <v>0.24299999999999999</v>
      </c>
      <c r="D20" s="29">
        <v>0.13500000000000001</v>
      </c>
    </row>
    <row r="21" spans="1:4" x14ac:dyDescent="0.25">
      <c r="A21" s="25">
        <v>3</v>
      </c>
      <c r="B21" s="26">
        <v>0.27400000000000002</v>
      </c>
      <c r="C21" s="26">
        <v>0.627</v>
      </c>
      <c r="D21" s="29">
        <v>0.46700000000000003</v>
      </c>
    </row>
    <row r="22" spans="1:4" x14ac:dyDescent="0.25">
      <c r="A22" s="25">
        <v>4</v>
      </c>
      <c r="B22" s="26">
        <v>0.71</v>
      </c>
      <c r="C22" s="26">
        <v>0.98699999999999999</v>
      </c>
      <c r="D22" s="29">
        <v>0.85399999999999998</v>
      </c>
    </row>
    <row r="23" spans="1:4" x14ac:dyDescent="0.25">
      <c r="A23" s="25">
        <v>5</v>
      </c>
      <c r="B23" s="26">
        <v>1.44</v>
      </c>
      <c r="C23" s="26">
        <v>2.274</v>
      </c>
      <c r="D23" s="29">
        <v>1.3560000000000001</v>
      </c>
    </row>
    <row r="24" spans="1:4" x14ac:dyDescent="0.25">
      <c r="A24" s="25">
        <v>6</v>
      </c>
      <c r="B24" s="26">
        <v>1.9139999999999999</v>
      </c>
      <c r="C24" s="26">
        <v>2.6640000000000001</v>
      </c>
      <c r="D24" s="29">
        <v>1.746</v>
      </c>
    </row>
    <row r="35" spans="1:4" ht="45" x14ac:dyDescent="0.25">
      <c r="A35" s="23" t="s">
        <v>84</v>
      </c>
      <c r="B35" s="24" t="s">
        <v>96</v>
      </c>
      <c r="C35" s="24" t="s">
        <v>97</v>
      </c>
      <c r="D35" s="24" t="s">
        <v>98</v>
      </c>
    </row>
    <row r="36" spans="1:4" x14ac:dyDescent="0.25">
      <c r="A36" s="25">
        <v>0</v>
      </c>
      <c r="B36" s="26">
        <f t="shared" ref="B36:D42" si="0">LOG10(B18)</f>
        <v>-1.3872161432802645</v>
      </c>
      <c r="C36" s="26">
        <f t="shared" si="0"/>
        <v>-1.3467874862246563</v>
      </c>
      <c r="D36" s="26">
        <f t="shared" si="0"/>
        <v>-1.3467874862246563</v>
      </c>
    </row>
    <row r="37" spans="1:4" x14ac:dyDescent="0.25">
      <c r="A37" s="25">
        <v>1</v>
      </c>
      <c r="B37" s="26">
        <f t="shared" si="0"/>
        <v>-1.3872161432802645</v>
      </c>
      <c r="C37" s="26">
        <f t="shared" si="0"/>
        <v>-1.1674910872937636</v>
      </c>
      <c r="D37" s="26">
        <f t="shared" si="0"/>
        <v>-1.2218487496163564</v>
      </c>
    </row>
    <row r="38" spans="1:4" x14ac:dyDescent="0.25">
      <c r="A38" s="25">
        <v>2</v>
      </c>
      <c r="B38" s="26">
        <f t="shared" si="0"/>
        <v>-1.1487416512809248</v>
      </c>
      <c r="C38" s="26">
        <f t="shared" si="0"/>
        <v>-0.61439372640168788</v>
      </c>
      <c r="D38" s="26">
        <f t="shared" si="0"/>
        <v>-0.86966623150499389</v>
      </c>
    </row>
    <row r="39" spans="1:4" x14ac:dyDescent="0.25">
      <c r="A39" s="25">
        <v>3</v>
      </c>
      <c r="B39" s="26">
        <f t="shared" si="0"/>
        <v>-0.56224943717961195</v>
      </c>
      <c r="C39" s="26">
        <f t="shared" si="0"/>
        <v>-0.20273245916928356</v>
      </c>
      <c r="D39" s="26">
        <f t="shared" si="0"/>
        <v>-0.33068311943388784</v>
      </c>
    </row>
    <row r="40" spans="1:4" x14ac:dyDescent="0.25">
      <c r="A40" s="25">
        <v>4</v>
      </c>
      <c r="B40" s="26">
        <f t="shared" si="0"/>
        <v>-0.14874165128092473</v>
      </c>
      <c r="C40" s="26">
        <f t="shared" si="0"/>
        <v>-5.6828473303632727E-3</v>
      </c>
      <c r="D40" s="26">
        <f t="shared" si="0"/>
        <v>-6.8542129310994945E-2</v>
      </c>
    </row>
    <row r="41" spans="1:4" x14ac:dyDescent="0.25">
      <c r="A41" s="25">
        <v>5</v>
      </c>
      <c r="B41" s="26">
        <f t="shared" si="0"/>
        <v>0.15836249209524964</v>
      </c>
      <c r="C41" s="26">
        <f t="shared" si="0"/>
        <v>0.35679046035171597</v>
      </c>
      <c r="D41" s="26">
        <f t="shared" si="0"/>
        <v>0.13225968953104458</v>
      </c>
    </row>
    <row r="42" spans="1:4" x14ac:dyDescent="0.25">
      <c r="A42" s="25">
        <v>6</v>
      </c>
      <c r="B42" s="26">
        <f t="shared" si="0"/>
        <v>0.28194193344082474</v>
      </c>
      <c r="C42" s="26">
        <f t="shared" si="0"/>
        <v>0.4255342204982635</v>
      </c>
      <c r="D42" s="26">
        <f t="shared" si="0"/>
        <v>0.24204423936955091</v>
      </c>
    </row>
    <row r="53" spans="1:4" ht="45" x14ac:dyDescent="0.25">
      <c r="A53" s="23" t="s">
        <v>84</v>
      </c>
      <c r="B53" s="24" t="s">
        <v>99</v>
      </c>
      <c r="C53" s="24" t="s">
        <v>100</v>
      </c>
      <c r="D53" s="24" t="s">
        <v>101</v>
      </c>
    </row>
    <row r="54" spans="1:4" x14ac:dyDescent="0.25">
      <c r="A54" s="25">
        <v>0</v>
      </c>
      <c r="B54" s="26">
        <f>LN(B18)</f>
        <v>-3.1941832122778293</v>
      </c>
      <c r="C54" s="26">
        <f>LN(C18)</f>
        <v>-3.1010927892118172</v>
      </c>
      <c r="D54" s="26">
        <f>LN(D18)</f>
        <v>-3.1010927892118172</v>
      </c>
    </row>
    <row r="55" spans="1:4" x14ac:dyDescent="0.25">
      <c r="A55" s="25">
        <v>1</v>
      </c>
      <c r="B55" s="26">
        <f t="shared" ref="B55:D60" si="1">LN(B19)</f>
        <v>-3.1941832122778293</v>
      </c>
      <c r="C55" s="26">
        <f t="shared" si="1"/>
        <v>-2.6882475738060303</v>
      </c>
      <c r="D55" s="26">
        <f t="shared" si="1"/>
        <v>-2.8134107167600364</v>
      </c>
    </row>
    <row r="56" spans="1:4" x14ac:dyDescent="0.25">
      <c r="A56" s="25">
        <v>2</v>
      </c>
      <c r="B56" s="26">
        <f t="shared" si="1"/>
        <v>-2.6450754019408218</v>
      </c>
      <c r="C56" s="26">
        <f t="shared" si="1"/>
        <v>-1.4146938356415886</v>
      </c>
      <c r="D56" s="26">
        <f t="shared" si="1"/>
        <v>-2.0024805005437076</v>
      </c>
    </row>
    <row r="57" spans="1:4" x14ac:dyDescent="0.25">
      <c r="A57" s="25">
        <v>3</v>
      </c>
      <c r="B57" s="26">
        <f t="shared" si="1"/>
        <v>-1.2946271725940668</v>
      </c>
      <c r="C57" s="26">
        <f t="shared" si="1"/>
        <v>-0.46680873834921638</v>
      </c>
      <c r="D57" s="26">
        <f t="shared" si="1"/>
        <v>-0.76142602131323966</v>
      </c>
    </row>
    <row r="58" spans="1:4" x14ac:dyDescent="0.25">
      <c r="A58" s="25">
        <v>4</v>
      </c>
      <c r="B58" s="26">
        <f t="shared" si="1"/>
        <v>-0.34249030894677601</v>
      </c>
      <c r="C58" s="26">
        <f>LN(C22)</f>
        <v>-1.3085239548655481E-2</v>
      </c>
      <c r="D58" s="26">
        <f>LN(D22)</f>
        <v>-0.15782408519356722</v>
      </c>
    </row>
    <row r="59" spans="1:4" x14ac:dyDescent="0.25">
      <c r="A59" s="25">
        <v>5</v>
      </c>
      <c r="B59" s="26">
        <f>LN(B23)</f>
        <v>0.36464311358790924</v>
      </c>
      <c r="C59" s="26">
        <f t="shared" si="1"/>
        <v>0.82154039532834433</v>
      </c>
      <c r="D59" s="26">
        <f t="shared" si="1"/>
        <v>0.30453918951820391</v>
      </c>
    </row>
    <row r="60" spans="1:4" x14ac:dyDescent="0.25">
      <c r="A60" s="25">
        <v>6</v>
      </c>
      <c r="B60" s="26">
        <f t="shared" si="1"/>
        <v>0.64919529303076251</v>
      </c>
      <c r="C60" s="26">
        <f t="shared" si="1"/>
        <v>0.97982875267814273</v>
      </c>
      <c r="D60" s="26">
        <f t="shared" si="1"/>
        <v>0.55732745741741041</v>
      </c>
    </row>
    <row r="81" spans="1:4" ht="29.25" customHeight="1" x14ac:dyDescent="0.25">
      <c r="A81" s="33" t="s">
        <v>84</v>
      </c>
      <c r="B81" s="34" t="s">
        <v>102</v>
      </c>
      <c r="C81" s="34" t="s">
        <v>103</v>
      </c>
      <c r="D81" s="34" t="s">
        <v>104</v>
      </c>
    </row>
    <row r="82" spans="1:4" x14ac:dyDescent="0.25">
      <c r="A82" s="31">
        <v>0</v>
      </c>
      <c r="B82" s="32">
        <f>(0.201*6)/25</f>
        <v>4.8239999999999998E-2</v>
      </c>
      <c r="C82" s="32">
        <f>(0.182*6)/25</f>
        <v>4.3680000000000004E-2</v>
      </c>
      <c r="D82" s="32">
        <f>(0.148*6)/25</f>
        <v>3.5519999999999996E-2</v>
      </c>
    </row>
    <row r="83" spans="1:4" x14ac:dyDescent="0.25">
      <c r="A83" s="31">
        <v>1</v>
      </c>
      <c r="B83" s="32">
        <v>5.1999999999999998E-2</v>
      </c>
      <c r="C83" s="32">
        <v>5.5E-2</v>
      </c>
      <c r="D83" s="32">
        <v>5.8000000000000003E-2</v>
      </c>
    </row>
    <row r="84" spans="1:4" x14ac:dyDescent="0.25">
      <c r="A84" s="31">
        <v>1.5</v>
      </c>
      <c r="B84" s="32">
        <v>7.9000000000000001E-2</v>
      </c>
      <c r="C84" s="32">
        <v>7.9000000000000001E-2</v>
      </c>
      <c r="D84" s="32">
        <v>8.1000000000000003E-2</v>
      </c>
    </row>
    <row r="85" spans="1:4" x14ac:dyDescent="0.25">
      <c r="A85" s="31">
        <v>2</v>
      </c>
      <c r="B85" s="32">
        <v>0.14000000000000001</v>
      </c>
      <c r="C85" s="32">
        <v>0.127</v>
      </c>
      <c r="D85" s="32">
        <v>0.106</v>
      </c>
    </row>
    <row r="86" spans="1:4" x14ac:dyDescent="0.25">
      <c r="A86" s="31">
        <v>2.5</v>
      </c>
      <c r="B86" s="32">
        <v>0.28699999999999998</v>
      </c>
      <c r="C86" s="32">
        <v>0.254</v>
      </c>
      <c r="D86" s="32">
        <v>0.253</v>
      </c>
    </row>
    <row r="87" spans="1:4" x14ac:dyDescent="0.25">
      <c r="A87" s="31">
        <v>3</v>
      </c>
      <c r="B87" s="32">
        <v>0.44900000000000001</v>
      </c>
      <c r="C87" s="32">
        <v>0.44700000000000001</v>
      </c>
      <c r="D87" s="32">
        <v>0.36199999999999999</v>
      </c>
    </row>
    <row r="88" spans="1:4" x14ac:dyDescent="0.25">
      <c r="A88" s="31">
        <v>3.5</v>
      </c>
      <c r="B88" s="32">
        <v>0.66400000000000003</v>
      </c>
      <c r="C88" s="32">
        <v>0.64300000000000002</v>
      </c>
      <c r="D88" s="32">
        <v>0.57399999999999995</v>
      </c>
    </row>
    <row r="89" spans="1:4" x14ac:dyDescent="0.25">
      <c r="A89" s="31">
        <v>4</v>
      </c>
      <c r="B89" s="32">
        <v>0.80800000000000005</v>
      </c>
      <c r="C89" s="32">
        <v>0.71899999999999997</v>
      </c>
      <c r="D89" s="32">
        <v>0.75900000000000001</v>
      </c>
    </row>
    <row r="90" spans="1:4" x14ac:dyDescent="0.25">
      <c r="A90" s="31">
        <v>4.5</v>
      </c>
      <c r="B90" s="32">
        <v>0.99399999999999999</v>
      </c>
      <c r="C90" s="32">
        <v>0.93200000000000005</v>
      </c>
      <c r="D90" s="32">
        <v>0.70699999999999996</v>
      </c>
    </row>
    <row r="91" spans="1:4" x14ac:dyDescent="0.25">
      <c r="A91" s="31">
        <v>5</v>
      </c>
      <c r="B91" s="32">
        <f>0.19*6</f>
        <v>1.1400000000000001</v>
      </c>
      <c r="C91" s="32">
        <v>0.95899999999999996</v>
      </c>
      <c r="D91" s="32">
        <v>0.80900000000000005</v>
      </c>
    </row>
    <row r="92" spans="1:4" x14ac:dyDescent="0.25">
      <c r="A92" s="31">
        <v>6</v>
      </c>
      <c r="B92" s="32">
        <f>0.225*6</f>
        <v>1.35</v>
      </c>
      <c r="C92" s="32">
        <v>0.97799999999999998</v>
      </c>
      <c r="D92" s="32">
        <v>0.94799999999999995</v>
      </c>
    </row>
    <row r="103" spans="1:4" ht="45" x14ac:dyDescent="0.25">
      <c r="A103" s="30" t="s">
        <v>84</v>
      </c>
      <c r="B103" s="24" t="s">
        <v>105</v>
      </c>
      <c r="C103" s="24" t="s">
        <v>106</v>
      </c>
      <c r="D103" s="24" t="s">
        <v>107</v>
      </c>
    </row>
    <row r="104" spans="1:4" x14ac:dyDescent="0.25">
      <c r="A104" s="35">
        <v>0</v>
      </c>
      <c r="B104" s="32">
        <f>LOG10(B82)</f>
        <v>-1.316592700867905</v>
      </c>
      <c r="C104" s="32">
        <f>LOG10(C82)</f>
        <v>-1.3597173703033192</v>
      </c>
      <c r="D104" s="32">
        <f>LOG10(D82)</f>
        <v>-1.4495270428934366</v>
      </c>
    </row>
    <row r="105" spans="1:4" x14ac:dyDescent="0.25">
      <c r="A105" s="35">
        <v>1</v>
      </c>
      <c r="B105" s="32">
        <f t="shared" ref="B105:D113" si="2">LOG10(B83)</f>
        <v>-1.2839966563652008</v>
      </c>
      <c r="C105" s="32">
        <f t="shared" si="2"/>
        <v>-1.2596373105057561</v>
      </c>
      <c r="D105" s="32">
        <f t="shared" si="2"/>
        <v>-1.2365720064370627</v>
      </c>
    </row>
    <row r="106" spans="1:4" x14ac:dyDescent="0.25">
      <c r="A106" s="35">
        <v>1.5</v>
      </c>
      <c r="B106" s="32">
        <f t="shared" si="2"/>
        <v>-1.1023729087095586</v>
      </c>
      <c r="C106" s="32">
        <f t="shared" si="2"/>
        <v>-1.1023729087095586</v>
      </c>
      <c r="D106" s="32">
        <f t="shared" si="2"/>
        <v>-1.0915149811213503</v>
      </c>
    </row>
    <row r="107" spans="1:4" x14ac:dyDescent="0.25">
      <c r="A107" s="35">
        <v>2</v>
      </c>
      <c r="B107" s="32">
        <f t="shared" si="2"/>
        <v>-0.85387196432176193</v>
      </c>
      <c r="C107" s="32">
        <f t="shared" si="2"/>
        <v>-0.89619627904404309</v>
      </c>
      <c r="D107" s="32">
        <f t="shared" si="2"/>
        <v>-0.97469413473522981</v>
      </c>
    </row>
    <row r="108" spans="1:4" x14ac:dyDescent="0.25">
      <c r="A108" s="35">
        <v>2.5</v>
      </c>
      <c r="B108" s="32">
        <f t="shared" si="2"/>
        <v>-0.54211810326600773</v>
      </c>
      <c r="C108" s="32">
        <f t="shared" si="2"/>
        <v>-0.59516628338006194</v>
      </c>
      <c r="D108" s="32">
        <f t="shared" si="2"/>
        <v>-0.59687947882418213</v>
      </c>
    </row>
    <row r="109" spans="1:4" x14ac:dyDescent="0.25">
      <c r="A109" s="35">
        <v>3</v>
      </c>
      <c r="B109" s="32">
        <f t="shared" si="2"/>
        <v>-0.34775365899667682</v>
      </c>
      <c r="C109" s="32">
        <f t="shared" si="2"/>
        <v>-0.34969247686806354</v>
      </c>
      <c r="D109" s="32">
        <f t="shared" si="2"/>
        <v>-0.44129142946683431</v>
      </c>
    </row>
    <row r="110" spans="1:4" x14ac:dyDescent="0.25">
      <c r="A110" s="35">
        <v>3.5</v>
      </c>
      <c r="B110" s="32">
        <f>LOG10(B88)</f>
        <v>-0.1778319206319825</v>
      </c>
      <c r="C110" s="32">
        <f t="shared" ref="C110:D114" si="3">LOG10(C88)</f>
        <v>-0.19178902707577791</v>
      </c>
      <c r="D110" s="32">
        <f t="shared" si="3"/>
        <v>-0.24108810760202651</v>
      </c>
    </row>
    <row r="111" spans="1:4" x14ac:dyDescent="0.25">
      <c r="A111" s="35">
        <v>4</v>
      </c>
      <c r="B111" s="32">
        <f t="shared" si="2"/>
        <v>-9.2588639225413813E-2</v>
      </c>
      <c r="C111" s="32">
        <f t="shared" si="3"/>
        <v>-0.14327110961711742</v>
      </c>
      <c r="D111" s="32">
        <f t="shared" si="3"/>
        <v>-0.11975822410451964</v>
      </c>
    </row>
    <row r="112" spans="1:4" x14ac:dyDescent="0.25">
      <c r="A112" s="35">
        <v>4.5</v>
      </c>
      <c r="B112" s="32">
        <f t="shared" si="2"/>
        <v>-2.6136156026866902E-3</v>
      </c>
      <c r="C112" s="32">
        <f t="shared" si="3"/>
        <v>-3.0584087646018613E-2</v>
      </c>
      <c r="D112" s="32">
        <f t="shared" si="3"/>
        <v>-0.15058058620310061</v>
      </c>
    </row>
    <row r="113" spans="1:4" x14ac:dyDescent="0.25">
      <c r="A113" s="35">
        <v>5</v>
      </c>
      <c r="B113" s="32">
        <f t="shared" si="2"/>
        <v>5.6904851336472641E-2</v>
      </c>
      <c r="C113" s="32">
        <f t="shared" si="3"/>
        <v>-1.8181392829336417E-2</v>
      </c>
      <c r="D113" s="32">
        <f t="shared" si="3"/>
        <v>-9.2051478387727662E-2</v>
      </c>
    </row>
    <row r="114" spans="1:4" x14ac:dyDescent="0.25">
      <c r="A114" s="35">
        <v>6</v>
      </c>
      <c r="B114" s="32">
        <f>LOG10(B92)</f>
        <v>0.13033376849500614</v>
      </c>
      <c r="C114" s="32">
        <f t="shared" si="3"/>
        <v>-9.6611452123985687E-3</v>
      </c>
      <c r="D114" s="32">
        <f t="shared" si="3"/>
        <v>-2.3191662661933767E-2</v>
      </c>
    </row>
    <row r="125" spans="1:4" ht="45" x14ac:dyDescent="0.25">
      <c r="A125" s="30" t="s">
        <v>84</v>
      </c>
      <c r="B125" s="24" t="s">
        <v>108</v>
      </c>
      <c r="C125" s="24" t="s">
        <v>109</v>
      </c>
      <c r="D125" s="24" t="s">
        <v>110</v>
      </c>
    </row>
    <row r="126" spans="1:4" x14ac:dyDescent="0.25">
      <c r="A126" s="35">
        <v>0</v>
      </c>
      <c r="B126" s="32">
        <f>LN(B82)</f>
        <v>-3.0315667265632071</v>
      </c>
      <c r="C126" s="32">
        <f>LN(C82)</f>
        <v>-3.1308649475454873</v>
      </c>
      <c r="D126" s="32">
        <f>LN(D82)</f>
        <v>-3.3376593608581677</v>
      </c>
    </row>
    <row r="127" spans="1:4" x14ac:dyDescent="0.25">
      <c r="A127" s="35">
        <v>1</v>
      </c>
      <c r="B127" s="32">
        <f t="shared" ref="B127:D135" si="4">LN(B83)</f>
        <v>-2.9565115604007097</v>
      </c>
      <c r="C127" s="32">
        <f t="shared" si="4"/>
        <v>-2.9004220937496661</v>
      </c>
      <c r="D127" s="32">
        <f t="shared" si="4"/>
        <v>-2.8473122684357177</v>
      </c>
    </row>
    <row r="128" spans="1:4" x14ac:dyDescent="0.25">
      <c r="A128" s="35">
        <v>1.5</v>
      </c>
      <c r="B128" s="32">
        <f t="shared" si="4"/>
        <v>-2.5383074265151158</v>
      </c>
      <c r="C128" s="32">
        <f t="shared" si="4"/>
        <v>-2.5383074265151158</v>
      </c>
      <c r="D128" s="32">
        <f t="shared" si="4"/>
        <v>-2.5133061243096981</v>
      </c>
    </row>
    <row r="129" spans="1:4" x14ac:dyDescent="0.25">
      <c r="A129" s="35">
        <v>2</v>
      </c>
      <c r="B129" s="32">
        <f t="shared" si="4"/>
        <v>-1.9661128563728327</v>
      </c>
      <c r="C129" s="32">
        <f t="shared" si="4"/>
        <v>-2.0635681925235456</v>
      </c>
      <c r="D129" s="32">
        <f t="shared" si="4"/>
        <v>-2.2443161848700699</v>
      </c>
    </row>
    <row r="130" spans="1:4" x14ac:dyDescent="0.25">
      <c r="A130" s="35">
        <v>2.5</v>
      </c>
      <c r="B130" s="32">
        <f t="shared" si="4"/>
        <v>-1.2482730632225161</v>
      </c>
      <c r="C130" s="32">
        <f t="shared" si="4"/>
        <v>-1.3704210119636004</v>
      </c>
      <c r="D130" s="32">
        <f t="shared" si="4"/>
        <v>-1.3743657902546169</v>
      </c>
    </row>
    <row r="131" spans="1:4" x14ac:dyDescent="0.25">
      <c r="A131" s="35">
        <v>3</v>
      </c>
      <c r="B131" s="32">
        <f t="shared" si="4"/>
        <v>-0.80073239123988271</v>
      </c>
      <c r="C131" s="32">
        <f t="shared" si="4"/>
        <v>-0.80519668436856817</v>
      </c>
      <c r="D131" s="32">
        <f t="shared" si="4"/>
        <v>-1.016111067156366</v>
      </c>
    </row>
    <row r="132" spans="1:4" x14ac:dyDescent="0.25">
      <c r="A132" s="35">
        <v>3.5</v>
      </c>
      <c r="B132" s="32">
        <f>LN(B88)</f>
        <v>-0.40947312950570314</v>
      </c>
      <c r="C132" s="32">
        <f t="shared" ref="C132:D135" si="5">LN(C88)</f>
        <v>-0.44161055474451766</v>
      </c>
      <c r="D132" s="32">
        <f t="shared" si="5"/>
        <v>-0.55512588266257068</v>
      </c>
    </row>
    <row r="133" spans="1:4" x14ac:dyDescent="0.25">
      <c r="A133" s="35">
        <v>4</v>
      </c>
      <c r="B133" s="32">
        <f t="shared" si="4"/>
        <v>-0.21319322046104161</v>
      </c>
      <c r="C133" s="32">
        <f t="shared" si="5"/>
        <v>-0.32989392126109041</v>
      </c>
      <c r="D133" s="32">
        <f t="shared" si="5"/>
        <v>-0.27575350158650713</v>
      </c>
    </row>
    <row r="134" spans="1:4" x14ac:dyDescent="0.25">
      <c r="A134" s="35">
        <v>4.5</v>
      </c>
      <c r="B134" s="32">
        <f t="shared" si="4"/>
        <v>-6.0180723255630212E-3</v>
      </c>
      <c r="C134" s="32">
        <f t="shared" si="5"/>
        <v>-7.042246429654582E-2</v>
      </c>
      <c r="D134" s="32">
        <f t="shared" si="5"/>
        <v>-0.34672461308556435</v>
      </c>
    </row>
    <row r="135" spans="1:4" x14ac:dyDescent="0.25">
      <c r="A135" s="35">
        <v>5</v>
      </c>
      <c r="B135" s="32">
        <f t="shared" si="4"/>
        <v>0.13102826240640419</v>
      </c>
      <c r="C135" s="32">
        <f t="shared" si="5"/>
        <v>-4.1864204098698871E-2</v>
      </c>
      <c r="D135" s="32">
        <f t="shared" si="5"/>
        <v>-0.21195636192364531</v>
      </c>
    </row>
    <row r="136" spans="1:4" x14ac:dyDescent="0.25">
      <c r="A136" s="35">
        <v>6</v>
      </c>
      <c r="B136" s="32">
        <f>LN(B92)</f>
        <v>0.30010459245033816</v>
      </c>
      <c r="C136" s="32">
        <f>LN(C92)</f>
        <v>-2.2245608947319737E-2</v>
      </c>
      <c r="D136" s="32">
        <f>LN(D92)</f>
        <v>-5.3400776727115296E-2</v>
      </c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workbookViewId="0">
      <selection activeCell="F80" sqref="F80"/>
    </sheetView>
  </sheetViews>
  <sheetFormatPr defaultColWidth="8.85546875" defaultRowHeight="15" x14ac:dyDescent="0.25"/>
  <cols>
    <col min="2" max="3" width="10.5703125" customWidth="1"/>
  </cols>
  <sheetData>
    <row r="1" spans="1:5" x14ac:dyDescent="0.25">
      <c r="A1" t="s">
        <v>19</v>
      </c>
      <c r="B1" t="s">
        <v>20</v>
      </c>
    </row>
    <row r="2" spans="1:5" x14ac:dyDescent="0.25">
      <c r="A2">
        <f>AVERAGE(A7:B7)</f>
        <v>0.61224999999999996</v>
      </c>
      <c r="B2">
        <f>AVERAGE(D7:E7)</f>
        <v>67.931286813228979</v>
      </c>
    </row>
    <row r="4" spans="1:5" x14ac:dyDescent="0.25">
      <c r="A4">
        <v>1</v>
      </c>
    </row>
    <row r="5" spans="1:5" x14ac:dyDescent="0.25">
      <c r="A5" t="s">
        <v>21</v>
      </c>
      <c r="D5" t="s">
        <v>22</v>
      </c>
    </row>
    <row r="6" spans="1:5" x14ac:dyDescent="0.25">
      <c r="A6" t="s">
        <v>27</v>
      </c>
      <c r="B6" t="s">
        <v>28</v>
      </c>
      <c r="D6" t="s">
        <v>27</v>
      </c>
      <c r="E6" t="s">
        <v>28</v>
      </c>
    </row>
    <row r="7" spans="1:5" x14ac:dyDescent="0.25">
      <c r="A7">
        <v>0.61660000000000004</v>
      </c>
      <c r="B7">
        <v>0.6079</v>
      </c>
      <c r="D7">
        <f>(LN(2)/A7)*60</f>
        <v>67.448639042485752</v>
      </c>
      <c r="E7">
        <f>(LN(2)/B7)*60</f>
        <v>68.413934583972221</v>
      </c>
    </row>
    <row r="11" spans="1:5" ht="47.25" x14ac:dyDescent="0.25">
      <c r="A11" s="23" t="s">
        <v>84</v>
      </c>
      <c r="B11" s="36" t="s">
        <v>111</v>
      </c>
      <c r="C11" s="36" t="s">
        <v>112</v>
      </c>
    </row>
    <row r="12" spans="1:5" x14ac:dyDescent="0.25">
      <c r="A12" s="25">
        <v>0</v>
      </c>
      <c r="B12" s="26">
        <v>0.111</v>
      </c>
      <c r="C12" s="26">
        <v>0.13400000000000001</v>
      </c>
    </row>
    <row r="13" spans="1:5" x14ac:dyDescent="0.25">
      <c r="A13" s="25">
        <v>1</v>
      </c>
      <c r="B13" s="26">
        <v>0.11899999999999999</v>
      </c>
      <c r="C13" s="26">
        <v>0.161</v>
      </c>
    </row>
    <row r="14" spans="1:5" x14ac:dyDescent="0.25">
      <c r="A14" s="25">
        <v>1.5</v>
      </c>
      <c r="B14" s="26">
        <v>0.154</v>
      </c>
      <c r="C14" s="26">
        <v>0.20499999999999999</v>
      </c>
    </row>
    <row r="15" spans="1:5" x14ac:dyDescent="0.25">
      <c r="A15" s="25">
        <v>2</v>
      </c>
      <c r="B15" s="26">
        <v>0.214</v>
      </c>
      <c r="C15" s="26">
        <v>0.28999999999999998</v>
      </c>
    </row>
    <row r="16" spans="1:5" x14ac:dyDescent="0.25">
      <c r="A16" s="25">
        <v>2.5</v>
      </c>
      <c r="B16" s="26">
        <v>0.29799999999999999</v>
      </c>
      <c r="C16" s="26">
        <v>0.39500000000000002</v>
      </c>
    </row>
    <row r="17" spans="1:3" x14ac:dyDescent="0.25">
      <c r="A17" s="25">
        <v>3</v>
      </c>
      <c r="B17" s="26">
        <v>0.374</v>
      </c>
      <c r="C17" s="26">
        <v>0.432</v>
      </c>
    </row>
    <row r="18" spans="1:3" x14ac:dyDescent="0.25">
      <c r="A18" s="25">
        <v>4.17</v>
      </c>
      <c r="B18" s="26">
        <v>0.45700000000000002</v>
      </c>
      <c r="C18" s="26">
        <v>0.52200000000000002</v>
      </c>
    </row>
    <row r="19" spans="1:3" x14ac:dyDescent="0.25">
      <c r="A19" s="25">
        <v>4.67</v>
      </c>
      <c r="B19" s="26">
        <v>0.45700000000000002</v>
      </c>
      <c r="C19" s="26">
        <v>0.52200000000000002</v>
      </c>
    </row>
    <row r="20" spans="1:3" x14ac:dyDescent="0.25">
      <c r="A20" s="25">
        <v>5.17</v>
      </c>
      <c r="B20" s="26">
        <v>0.45</v>
      </c>
      <c r="C20" s="26">
        <v>0.46300000000000002</v>
      </c>
    </row>
    <row r="21" spans="1:3" x14ac:dyDescent="0.25">
      <c r="A21" s="25">
        <v>5.67</v>
      </c>
      <c r="B21" s="26">
        <v>0.436</v>
      </c>
      <c r="C21" s="26">
        <v>0.47499999999999998</v>
      </c>
    </row>
    <row r="32" spans="1:3" ht="45" x14ac:dyDescent="0.25">
      <c r="A32" s="23" t="s">
        <v>84</v>
      </c>
      <c r="B32" s="24" t="s">
        <v>113</v>
      </c>
      <c r="C32" s="24" t="s">
        <v>114</v>
      </c>
    </row>
    <row r="33" spans="1:3" x14ac:dyDescent="0.25">
      <c r="A33" s="25">
        <v>0</v>
      </c>
      <c r="B33" s="26">
        <f>LOG10(B12)</f>
        <v>-0.95467702121334252</v>
      </c>
      <c r="C33" s="26">
        <f>LOG10(C12)</f>
        <v>-0.8728952016351923</v>
      </c>
    </row>
    <row r="34" spans="1:3" x14ac:dyDescent="0.25">
      <c r="A34" s="25">
        <v>1</v>
      </c>
      <c r="B34" s="26">
        <f t="shared" ref="B34:C42" si="0">LOG10(B13)</f>
        <v>-0.9244530386074693</v>
      </c>
      <c r="C34" s="26">
        <f t="shared" si="0"/>
        <v>-0.79317412396815024</v>
      </c>
    </row>
    <row r="35" spans="1:3" x14ac:dyDescent="0.25">
      <c r="A35" s="25">
        <v>1.5</v>
      </c>
      <c r="B35" s="26">
        <f t="shared" si="0"/>
        <v>-0.8124792791635369</v>
      </c>
      <c r="C35" s="26">
        <f t="shared" si="0"/>
        <v>-0.68824613894424569</v>
      </c>
    </row>
    <row r="36" spans="1:3" x14ac:dyDescent="0.25">
      <c r="A36" s="25">
        <v>2</v>
      </c>
      <c r="B36" s="26">
        <f t="shared" si="0"/>
        <v>-0.66958622665080914</v>
      </c>
      <c r="C36" s="26">
        <f t="shared" si="0"/>
        <v>-0.53760200210104392</v>
      </c>
    </row>
    <row r="37" spans="1:3" x14ac:dyDescent="0.25">
      <c r="A37" s="25">
        <v>2.5</v>
      </c>
      <c r="B37" s="26">
        <f t="shared" si="0"/>
        <v>-0.52578373592374483</v>
      </c>
      <c r="C37" s="26">
        <f t="shared" si="0"/>
        <v>-0.40340290437353976</v>
      </c>
    </row>
    <row r="38" spans="1:3" x14ac:dyDescent="0.25">
      <c r="A38" s="25">
        <v>3</v>
      </c>
      <c r="B38" s="26">
        <f t="shared" si="0"/>
        <v>-0.42712839779951983</v>
      </c>
      <c r="C38" s="26">
        <f t="shared" si="0"/>
        <v>-0.3645162531850879</v>
      </c>
    </row>
    <row r="39" spans="1:3" x14ac:dyDescent="0.25">
      <c r="A39" s="25">
        <v>4.17</v>
      </c>
      <c r="B39" s="26">
        <f t="shared" si="0"/>
        <v>-0.34008379993014975</v>
      </c>
      <c r="C39" s="26">
        <f t="shared" si="0"/>
        <v>-0.28232949699773785</v>
      </c>
    </row>
    <row r="40" spans="1:3" x14ac:dyDescent="0.25">
      <c r="A40" s="25">
        <v>4.67</v>
      </c>
      <c r="B40" s="26">
        <f t="shared" si="0"/>
        <v>-0.34008379993014975</v>
      </c>
      <c r="C40" s="26">
        <f t="shared" si="0"/>
        <v>-0.28232949699773785</v>
      </c>
    </row>
    <row r="41" spans="1:3" x14ac:dyDescent="0.25">
      <c r="A41" s="25">
        <v>5.17</v>
      </c>
      <c r="B41" s="26">
        <f t="shared" si="0"/>
        <v>-0.34678748622465633</v>
      </c>
      <c r="C41" s="26">
        <f t="shared" si="0"/>
        <v>-0.33441900898204685</v>
      </c>
    </row>
    <row r="42" spans="1:3" x14ac:dyDescent="0.25">
      <c r="A42" s="25">
        <v>5.67</v>
      </c>
      <c r="B42" s="26">
        <f t="shared" si="0"/>
        <v>-0.36051351073141397</v>
      </c>
      <c r="C42" s="26">
        <f t="shared" si="0"/>
        <v>-0.32330639037513342</v>
      </c>
    </row>
    <row r="53" spans="1:3" ht="45" x14ac:dyDescent="0.25">
      <c r="A53" s="23" t="s">
        <v>84</v>
      </c>
      <c r="B53" s="24" t="s">
        <v>115</v>
      </c>
      <c r="C53" s="24" t="s">
        <v>116</v>
      </c>
    </row>
    <row r="54" spans="1:3" x14ac:dyDescent="0.25">
      <c r="A54" s="25">
        <v>0</v>
      </c>
      <c r="B54" s="26">
        <f t="shared" ref="B54:C63" si="1">LN(B12)</f>
        <v>-2.1982250776698029</v>
      </c>
      <c r="C54" s="26">
        <f t="shared" si="1"/>
        <v>-2.0099154790312257</v>
      </c>
    </row>
    <row r="55" spans="1:3" x14ac:dyDescent="0.25">
      <c r="A55" s="25">
        <v>1</v>
      </c>
      <c r="B55" s="26">
        <f t="shared" si="1"/>
        <v>-2.1286317858706076</v>
      </c>
      <c r="C55" s="26">
        <f t="shared" si="1"/>
        <v>-1.8263509139976741</v>
      </c>
    </row>
    <row r="56" spans="1:3" x14ac:dyDescent="0.25">
      <c r="A56" s="25">
        <v>1.5</v>
      </c>
      <c r="B56" s="26">
        <f t="shared" si="1"/>
        <v>-1.870802676568508</v>
      </c>
      <c r="C56" s="26">
        <f t="shared" si="1"/>
        <v>-1.584745299843729</v>
      </c>
    </row>
    <row r="57" spans="1:3" x14ac:dyDescent="0.25">
      <c r="A57" s="25">
        <v>2</v>
      </c>
      <c r="B57" s="26">
        <f t="shared" si="1"/>
        <v>-1.5417792639602856</v>
      </c>
      <c r="C57" s="26">
        <f t="shared" si="1"/>
        <v>-1.2378743560016174</v>
      </c>
    </row>
    <row r="58" spans="1:3" x14ac:dyDescent="0.25">
      <c r="A58" s="25">
        <v>2.5</v>
      </c>
      <c r="B58" s="26">
        <f t="shared" si="1"/>
        <v>-1.2106617924767327</v>
      </c>
      <c r="C58" s="26">
        <f t="shared" si="1"/>
        <v>-0.92886951408101515</v>
      </c>
    </row>
    <row r="59" spans="1:3" x14ac:dyDescent="0.25">
      <c r="A59" s="25">
        <v>3</v>
      </c>
      <c r="B59" s="26">
        <f t="shared" si="1"/>
        <v>-0.98349948156760514</v>
      </c>
      <c r="C59" s="26">
        <f t="shared" si="1"/>
        <v>-0.83932969073802677</v>
      </c>
    </row>
    <row r="60" spans="1:3" x14ac:dyDescent="0.25">
      <c r="A60" s="25">
        <v>4.17</v>
      </c>
      <c r="B60" s="26">
        <f t="shared" si="1"/>
        <v>-0.78307188808793227</v>
      </c>
      <c r="C60" s="26">
        <f t="shared" si="1"/>
        <v>-0.65008769109949827</v>
      </c>
    </row>
    <row r="61" spans="1:3" x14ac:dyDescent="0.25">
      <c r="A61" s="25">
        <v>4.67</v>
      </c>
      <c r="B61" s="26">
        <f t="shared" si="1"/>
        <v>-0.78307188808793227</v>
      </c>
      <c r="C61" s="26">
        <f t="shared" si="1"/>
        <v>-0.65008769109949827</v>
      </c>
    </row>
    <row r="62" spans="1:3" x14ac:dyDescent="0.25">
      <c r="A62" s="25">
        <v>5.17</v>
      </c>
      <c r="B62" s="26">
        <f t="shared" si="1"/>
        <v>-0.79850769621777162</v>
      </c>
      <c r="C62" s="26">
        <f t="shared" si="1"/>
        <v>-0.77002822489590295</v>
      </c>
    </row>
    <row r="63" spans="1:3" x14ac:dyDescent="0.25">
      <c r="A63" s="25">
        <v>5.67</v>
      </c>
      <c r="B63" s="26">
        <f t="shared" si="1"/>
        <v>-0.83011303563310268</v>
      </c>
      <c r="C63" s="26">
        <f t="shared" si="1"/>
        <v>-0.74444047494749588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"/>
  <sheetViews>
    <sheetView workbookViewId="0">
      <selection activeCell="I88" sqref="I88"/>
    </sheetView>
  </sheetViews>
  <sheetFormatPr defaultColWidth="8.85546875" defaultRowHeight="15" x14ac:dyDescent="0.25"/>
  <sheetData>
    <row r="1" spans="1:5" x14ac:dyDescent="0.25">
      <c r="A1" t="s">
        <v>19</v>
      </c>
      <c r="B1" t="s">
        <v>20</v>
      </c>
    </row>
    <row r="2" spans="1:5" x14ac:dyDescent="0.25">
      <c r="A2">
        <f>AVERAGE(A7:B7,A13:B13)</f>
        <v>0.39590000000000003</v>
      </c>
      <c r="B2">
        <f>AVERAGE(D7:E7,D13:E13)</f>
        <v>105.57314083127898</v>
      </c>
    </row>
    <row r="4" spans="1:5" x14ac:dyDescent="0.25">
      <c r="A4">
        <v>1</v>
      </c>
    </row>
    <row r="5" spans="1:5" x14ac:dyDescent="0.25">
      <c r="A5" t="s">
        <v>21</v>
      </c>
      <c r="D5" t="s">
        <v>22</v>
      </c>
    </row>
    <row r="6" spans="1:5" x14ac:dyDescent="0.25">
      <c r="A6" t="s">
        <v>29</v>
      </c>
      <c r="B6" t="s">
        <v>30</v>
      </c>
      <c r="D6" t="s">
        <v>29</v>
      </c>
      <c r="E6" t="s">
        <v>30</v>
      </c>
    </row>
    <row r="7" spans="1:5" x14ac:dyDescent="0.25">
      <c r="A7">
        <v>0.42380000000000001</v>
      </c>
      <c r="B7">
        <v>0.36799999999999999</v>
      </c>
      <c r="D7">
        <f>(LN(2)/A7)*60</f>
        <v>98.1331543973495</v>
      </c>
      <c r="E7">
        <f>(LN(2)/B7)*60</f>
        <v>113.01312726520847</v>
      </c>
    </row>
    <row r="10" spans="1:5" x14ac:dyDescent="0.25">
      <c r="A10">
        <v>2</v>
      </c>
    </row>
    <row r="11" spans="1:5" x14ac:dyDescent="0.25">
      <c r="A11" t="s">
        <v>21</v>
      </c>
      <c r="D11" t="s">
        <v>22</v>
      </c>
    </row>
    <row r="12" spans="1:5" x14ac:dyDescent="0.25">
      <c r="A12" t="s">
        <v>29</v>
      </c>
      <c r="B12" t="s">
        <v>30</v>
      </c>
      <c r="D12" t="s">
        <v>29</v>
      </c>
      <c r="E12" t="s">
        <v>30</v>
      </c>
    </row>
    <row r="13" spans="1:5" x14ac:dyDescent="0.25">
      <c r="A13">
        <f>A7</f>
        <v>0.42380000000000001</v>
      </c>
      <c r="B13">
        <f t="shared" ref="B13:E13" si="0">B7</f>
        <v>0.36799999999999999</v>
      </c>
      <c r="D13">
        <f t="shared" si="0"/>
        <v>98.1331543973495</v>
      </c>
      <c r="E13">
        <f t="shared" si="0"/>
        <v>113.01312726520847</v>
      </c>
    </row>
    <row r="17" spans="1:3" ht="47.25" x14ac:dyDescent="0.25">
      <c r="A17" s="23" t="s">
        <v>84</v>
      </c>
      <c r="B17" s="36" t="s">
        <v>117</v>
      </c>
      <c r="C17" s="36" t="s">
        <v>118</v>
      </c>
    </row>
    <row r="18" spans="1:3" x14ac:dyDescent="0.25">
      <c r="A18" s="25">
        <v>0</v>
      </c>
      <c r="B18" s="26">
        <v>7.9000000000000001E-2</v>
      </c>
      <c r="C18" s="26">
        <v>0.112</v>
      </c>
    </row>
    <row r="19" spans="1:3" x14ac:dyDescent="0.25">
      <c r="A19" s="25">
        <v>1</v>
      </c>
      <c r="B19" s="26">
        <v>8.5000000000000006E-2</v>
      </c>
      <c r="C19" s="26">
        <v>0.12</v>
      </c>
    </row>
    <row r="20" spans="1:3" x14ac:dyDescent="0.25">
      <c r="A20" s="25">
        <v>1.5</v>
      </c>
      <c r="B20" s="26">
        <v>9.4E-2</v>
      </c>
      <c r="C20" s="26">
        <v>0.14099999999999999</v>
      </c>
    </row>
    <row r="21" spans="1:3" x14ac:dyDescent="0.25">
      <c r="A21" s="25">
        <v>2</v>
      </c>
      <c r="B21" s="26">
        <v>0.107</v>
      </c>
      <c r="C21" s="26">
        <v>0.158</v>
      </c>
    </row>
    <row r="22" spans="1:3" x14ac:dyDescent="0.25">
      <c r="A22" s="25">
        <v>2.5</v>
      </c>
      <c r="B22" s="26">
        <v>0.154</v>
      </c>
      <c r="C22" s="26">
        <v>0.217</v>
      </c>
    </row>
    <row r="23" spans="1:3" x14ac:dyDescent="0.25">
      <c r="A23" s="25">
        <v>3</v>
      </c>
      <c r="B23" s="26">
        <v>0.17599999999999999</v>
      </c>
      <c r="C23" s="26">
        <v>0.25900000000000001</v>
      </c>
    </row>
    <row r="24" spans="1:3" x14ac:dyDescent="0.25">
      <c r="A24" s="25">
        <v>4.17</v>
      </c>
      <c r="B24" s="26">
        <v>0.28399999999999997</v>
      </c>
      <c r="C24" s="26">
        <v>0.36299999999999999</v>
      </c>
    </row>
    <row r="25" spans="1:3" x14ac:dyDescent="0.25">
      <c r="A25" s="25">
        <v>4.67</v>
      </c>
      <c r="B25" s="26">
        <v>0.36799999999999999</v>
      </c>
      <c r="C25" s="26">
        <v>0.432</v>
      </c>
    </row>
    <row r="26" spans="1:3" x14ac:dyDescent="0.25">
      <c r="A26" s="25">
        <v>5.17</v>
      </c>
      <c r="B26" s="26">
        <v>0.39800000000000002</v>
      </c>
      <c r="C26" s="26">
        <v>0.45700000000000002</v>
      </c>
    </row>
    <row r="27" spans="1:3" x14ac:dyDescent="0.25">
      <c r="A27" s="25">
        <v>5.67</v>
      </c>
      <c r="B27" s="26">
        <v>0.42799999999999999</v>
      </c>
      <c r="C27" s="26">
        <v>0.379</v>
      </c>
    </row>
    <row r="38" spans="1:3" ht="60" x14ac:dyDescent="0.25">
      <c r="A38" s="23" t="s">
        <v>84</v>
      </c>
      <c r="B38" s="24" t="s">
        <v>119</v>
      </c>
      <c r="C38" s="24" t="s">
        <v>120</v>
      </c>
    </row>
    <row r="39" spans="1:3" x14ac:dyDescent="0.25">
      <c r="A39" s="25">
        <v>0</v>
      </c>
      <c r="B39" s="26">
        <f>LOG10(B18)</f>
        <v>-1.1023729087095586</v>
      </c>
      <c r="C39" s="26">
        <f>LOG10(C18)</f>
        <v>-0.9507819773298184</v>
      </c>
    </row>
    <row r="40" spans="1:3" x14ac:dyDescent="0.25">
      <c r="A40" s="25">
        <v>1</v>
      </c>
      <c r="B40" s="26">
        <f t="shared" ref="B40:C48" si="1">LOG10(B19)</f>
        <v>-1.0705810742857071</v>
      </c>
      <c r="C40" s="26">
        <f t="shared" si="1"/>
        <v>-0.92081875395237522</v>
      </c>
    </row>
    <row r="41" spans="1:3" x14ac:dyDescent="0.25">
      <c r="A41" s="25">
        <v>1.5</v>
      </c>
      <c r="B41" s="26">
        <f t="shared" si="1"/>
        <v>-1.0268721464003014</v>
      </c>
      <c r="C41" s="26">
        <f t="shared" si="1"/>
        <v>-0.8507808873446201</v>
      </c>
    </row>
    <row r="42" spans="1:3" x14ac:dyDescent="0.25">
      <c r="A42" s="25">
        <v>2</v>
      </c>
      <c r="B42" s="26">
        <f t="shared" si="1"/>
        <v>-0.97061622231479039</v>
      </c>
      <c r="C42" s="26">
        <f t="shared" si="1"/>
        <v>-0.80134291304557737</v>
      </c>
    </row>
    <row r="43" spans="1:3" x14ac:dyDescent="0.25">
      <c r="A43" s="25">
        <v>2.5</v>
      </c>
      <c r="B43" s="26">
        <f t="shared" si="1"/>
        <v>-0.8124792791635369</v>
      </c>
      <c r="C43" s="26">
        <f t="shared" si="1"/>
        <v>-0.66354026615147055</v>
      </c>
    </row>
    <row r="44" spans="1:3" x14ac:dyDescent="0.25">
      <c r="A44" s="25">
        <v>3</v>
      </c>
      <c r="B44" s="26">
        <f t="shared" si="1"/>
        <v>-0.75448733218585018</v>
      </c>
      <c r="C44" s="26">
        <f t="shared" si="1"/>
        <v>-0.5867002359187482</v>
      </c>
    </row>
    <row r="45" spans="1:3" x14ac:dyDescent="0.25">
      <c r="A45" s="25">
        <v>4.17</v>
      </c>
      <c r="B45" s="26">
        <f t="shared" si="1"/>
        <v>-0.54668165995296236</v>
      </c>
      <c r="C45" s="26">
        <f t="shared" si="1"/>
        <v>-0.44009337496388751</v>
      </c>
    </row>
    <row r="46" spans="1:3" x14ac:dyDescent="0.25">
      <c r="A46" s="25">
        <v>4.67</v>
      </c>
      <c r="B46" s="26">
        <f t="shared" si="1"/>
        <v>-0.43415218132648237</v>
      </c>
      <c r="C46" s="26">
        <f t="shared" si="1"/>
        <v>-0.3645162531850879</v>
      </c>
    </row>
    <row r="47" spans="1:3" x14ac:dyDescent="0.25">
      <c r="A47" s="25">
        <v>5.17</v>
      </c>
      <c r="B47" s="26">
        <f t="shared" si="1"/>
        <v>-0.40011692792631215</v>
      </c>
      <c r="C47" s="26">
        <f t="shared" si="1"/>
        <v>-0.34008379993014975</v>
      </c>
    </row>
    <row r="48" spans="1:3" x14ac:dyDescent="0.25">
      <c r="A48" s="25">
        <v>5.67</v>
      </c>
      <c r="B48" s="26">
        <f t="shared" si="1"/>
        <v>-0.36855623098682799</v>
      </c>
      <c r="C48" s="26">
        <f t="shared" si="1"/>
        <v>-0.42136079003192767</v>
      </c>
    </row>
    <row r="59" spans="1:3" ht="60" x14ac:dyDescent="0.25">
      <c r="A59" s="23" t="s">
        <v>84</v>
      </c>
      <c r="B59" s="24" t="s">
        <v>121</v>
      </c>
      <c r="C59" s="24" t="s">
        <v>122</v>
      </c>
    </row>
    <row r="60" spans="1:3" x14ac:dyDescent="0.25">
      <c r="A60" s="25">
        <v>0</v>
      </c>
      <c r="B60" s="26">
        <f>LN(B18)</f>
        <v>-2.5383074265151158</v>
      </c>
      <c r="C60" s="26">
        <f t="shared" ref="B60:C69" si="2">LN(C18)</f>
        <v>-2.1892564076870427</v>
      </c>
    </row>
    <row r="61" spans="1:3" x14ac:dyDescent="0.25">
      <c r="A61" s="25">
        <v>1</v>
      </c>
      <c r="B61" s="26">
        <f t="shared" si="2"/>
        <v>-2.4651040224918206</v>
      </c>
      <c r="C61" s="26">
        <f t="shared" si="2"/>
        <v>-2.120263536200091</v>
      </c>
    </row>
    <row r="62" spans="1:3" x14ac:dyDescent="0.25">
      <c r="A62" s="25">
        <v>1.5</v>
      </c>
      <c r="B62" s="26">
        <f t="shared" si="2"/>
        <v>-2.364460496712133</v>
      </c>
      <c r="C62" s="26">
        <f t="shared" si="2"/>
        <v>-1.9589953886039688</v>
      </c>
    </row>
    <row r="63" spans="1:3" x14ac:dyDescent="0.25">
      <c r="A63" s="25">
        <v>2</v>
      </c>
      <c r="B63" s="26">
        <f t="shared" si="2"/>
        <v>-2.234926444520231</v>
      </c>
      <c r="C63" s="26">
        <f t="shared" si="2"/>
        <v>-1.8451602459551701</v>
      </c>
    </row>
    <row r="64" spans="1:3" x14ac:dyDescent="0.25">
      <c r="A64" s="25">
        <v>2.5</v>
      </c>
      <c r="B64" s="26">
        <f t="shared" si="2"/>
        <v>-1.870802676568508</v>
      </c>
      <c r="C64" s="26">
        <f t="shared" si="2"/>
        <v>-1.5278579254416775</v>
      </c>
    </row>
    <row r="65" spans="1:3" x14ac:dyDescent="0.25">
      <c r="A65" s="25">
        <v>3</v>
      </c>
      <c r="B65" s="26">
        <f t="shared" si="2"/>
        <v>-1.7372712839439852</v>
      </c>
      <c r="C65" s="26">
        <f t="shared" si="2"/>
        <v>-1.3509272172825992</v>
      </c>
    </row>
    <row r="66" spans="1:3" x14ac:dyDescent="0.25">
      <c r="A66" s="25">
        <v>4.17</v>
      </c>
      <c r="B66" s="26">
        <f t="shared" si="2"/>
        <v>-1.258781040820931</v>
      </c>
      <c r="C66" s="26">
        <f t="shared" si="2"/>
        <v>-1.0133524447172864</v>
      </c>
    </row>
    <row r="67" spans="1:3" x14ac:dyDescent="0.25">
      <c r="A67" s="25">
        <v>4.67</v>
      </c>
      <c r="B67" s="26">
        <f t="shared" si="2"/>
        <v>-0.99967234081320611</v>
      </c>
      <c r="C67" s="26">
        <f t="shared" si="2"/>
        <v>-0.83932969073802677</v>
      </c>
    </row>
    <row r="68" spans="1:3" x14ac:dyDescent="0.25">
      <c r="A68" s="25">
        <v>5.17</v>
      </c>
      <c r="B68" s="26">
        <f t="shared" si="2"/>
        <v>-0.92130327369769927</v>
      </c>
      <c r="C68" s="26">
        <f t="shared" si="2"/>
        <v>-0.78307188808793227</v>
      </c>
    </row>
    <row r="69" spans="1:3" x14ac:dyDescent="0.25">
      <c r="A69" s="25">
        <v>5.67</v>
      </c>
      <c r="B69" s="26">
        <f t="shared" si="2"/>
        <v>-0.84863208340034024</v>
      </c>
      <c r="C69" s="26">
        <f>LN(C27)</f>
        <v>-0.97021907389971074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"/>
  <sheetViews>
    <sheetView workbookViewId="0">
      <selection activeCell="I23" sqref="I23"/>
    </sheetView>
  </sheetViews>
  <sheetFormatPr defaultColWidth="8.85546875" defaultRowHeight="15" x14ac:dyDescent="0.25"/>
  <sheetData>
    <row r="1" spans="1:5" x14ac:dyDescent="0.25">
      <c r="A1" t="s">
        <v>19</v>
      </c>
      <c r="B1" t="s">
        <v>20</v>
      </c>
    </row>
    <row r="2" spans="1:5" x14ac:dyDescent="0.25">
      <c r="A2">
        <f>AVERAGE(A7:B7,A13:B13)</f>
        <v>0.26319999999999999</v>
      </c>
      <c r="B2">
        <f>AVERAGE(D7:E7,D13:E13)</f>
        <v>159.02462640728021</v>
      </c>
    </row>
    <row r="4" spans="1:5" x14ac:dyDescent="0.25">
      <c r="A4">
        <v>1</v>
      </c>
    </row>
    <row r="5" spans="1:5" x14ac:dyDescent="0.25">
      <c r="A5" t="s">
        <v>21</v>
      </c>
      <c r="D5" t="s">
        <v>22</v>
      </c>
    </row>
    <row r="6" spans="1:5" x14ac:dyDescent="0.25">
      <c r="A6" t="s">
        <v>31</v>
      </c>
      <c r="B6" t="s">
        <v>32</v>
      </c>
      <c r="D6" t="s">
        <v>31</v>
      </c>
      <c r="E6" t="s">
        <v>32</v>
      </c>
    </row>
    <row r="7" spans="1:5" x14ac:dyDescent="0.25">
      <c r="A7">
        <v>0.2422</v>
      </c>
      <c r="B7">
        <v>0.28420000000000001</v>
      </c>
      <c r="D7">
        <f>(LN(2)/A7)*60</f>
        <v>171.71276149296747</v>
      </c>
      <c r="E7">
        <f>(LN(2)/B7)*60</f>
        <v>146.33649132159297</v>
      </c>
    </row>
    <row r="10" spans="1:5" x14ac:dyDescent="0.25">
      <c r="A10">
        <v>2</v>
      </c>
    </row>
    <row r="11" spans="1:5" x14ac:dyDescent="0.25">
      <c r="A11" t="s">
        <v>21</v>
      </c>
      <c r="D11" t="s">
        <v>22</v>
      </c>
    </row>
    <row r="12" spans="1:5" x14ac:dyDescent="0.25">
      <c r="A12" t="s">
        <v>31</v>
      </c>
      <c r="B12" t="s">
        <v>32</v>
      </c>
      <c r="D12" t="s">
        <v>31</v>
      </c>
      <c r="E12" t="s">
        <v>32</v>
      </c>
    </row>
    <row r="13" spans="1:5" x14ac:dyDescent="0.25">
      <c r="A13">
        <f>A7</f>
        <v>0.2422</v>
      </c>
      <c r="B13">
        <f t="shared" ref="B13:E13" si="0">B7</f>
        <v>0.28420000000000001</v>
      </c>
      <c r="D13">
        <f t="shared" si="0"/>
        <v>171.71276149296747</v>
      </c>
      <c r="E13">
        <f t="shared" si="0"/>
        <v>146.33649132159297</v>
      </c>
    </row>
    <row r="17" spans="1:3" ht="47.25" x14ac:dyDescent="0.25">
      <c r="A17" s="23" t="s">
        <v>84</v>
      </c>
      <c r="B17" s="36" t="s">
        <v>123</v>
      </c>
      <c r="C17" s="36" t="s">
        <v>124</v>
      </c>
    </row>
    <row r="18" spans="1:3" x14ac:dyDescent="0.25">
      <c r="A18" s="25">
        <v>0</v>
      </c>
      <c r="B18" s="26">
        <v>0.183</v>
      </c>
      <c r="C18" s="26">
        <v>0.14699999999999999</v>
      </c>
    </row>
    <row r="19" spans="1:3" x14ac:dyDescent="0.25">
      <c r="A19" s="25">
        <v>1</v>
      </c>
      <c r="B19" s="26">
        <v>0.152</v>
      </c>
      <c r="C19" s="26">
        <v>0.14000000000000001</v>
      </c>
    </row>
    <row r="20" spans="1:3" x14ac:dyDescent="0.25">
      <c r="A20" s="25">
        <v>1.5</v>
      </c>
      <c r="B20" s="26">
        <v>0.189</v>
      </c>
      <c r="C20" s="26">
        <v>0.16800000000000001</v>
      </c>
    </row>
    <row r="21" spans="1:3" x14ac:dyDescent="0.25">
      <c r="A21" s="25">
        <v>2</v>
      </c>
      <c r="B21" s="26">
        <v>0.221</v>
      </c>
      <c r="C21" s="26">
        <v>0.19700000000000001</v>
      </c>
    </row>
    <row r="22" spans="1:3" x14ac:dyDescent="0.25">
      <c r="A22" s="25">
        <v>2.5</v>
      </c>
      <c r="B22" s="26">
        <v>0.247</v>
      </c>
      <c r="C22" s="26">
        <v>0.222</v>
      </c>
    </row>
    <row r="23" spans="1:3" x14ac:dyDescent="0.25">
      <c r="A23" s="25">
        <v>3</v>
      </c>
      <c r="B23" s="26">
        <v>0.28100000000000003</v>
      </c>
      <c r="C23" s="26">
        <v>0.26700000000000002</v>
      </c>
    </row>
    <row r="24" spans="1:3" x14ac:dyDescent="0.25">
      <c r="A24" s="25">
        <v>4.17</v>
      </c>
      <c r="B24" s="26">
        <v>0.36399999999999999</v>
      </c>
      <c r="C24" s="26">
        <v>0.35799999999999998</v>
      </c>
    </row>
    <row r="25" spans="1:3" x14ac:dyDescent="0.25">
      <c r="A25" s="25">
        <v>4.67</v>
      </c>
      <c r="B25" s="26">
        <v>0.40500000000000003</v>
      </c>
      <c r="C25" s="26">
        <v>0.38300000000000001</v>
      </c>
    </row>
    <row r="26" spans="1:3" x14ac:dyDescent="0.25">
      <c r="A26" s="25">
        <v>5.17</v>
      </c>
      <c r="B26" s="26">
        <v>0.41699999999999998</v>
      </c>
      <c r="C26" s="26">
        <v>0.42</v>
      </c>
    </row>
    <row r="27" spans="1:3" x14ac:dyDescent="0.25">
      <c r="A27" s="25">
        <v>5.67</v>
      </c>
      <c r="B27" s="26">
        <v>0.433</v>
      </c>
      <c r="C27" s="26">
        <v>0.41799999999999998</v>
      </c>
    </row>
    <row r="38" spans="1:3" ht="60" x14ac:dyDescent="0.25">
      <c r="A38" s="23" t="s">
        <v>84</v>
      </c>
      <c r="B38" s="24" t="s">
        <v>125</v>
      </c>
      <c r="C38" s="24" t="s">
        <v>126</v>
      </c>
    </row>
    <row r="39" spans="1:3" x14ac:dyDescent="0.25">
      <c r="A39" s="25">
        <v>0</v>
      </c>
      <c r="B39" s="26">
        <f>LOG10(B18)</f>
        <v>-0.73754891026957059</v>
      </c>
      <c r="C39" s="26">
        <f>LOG10(C18)</f>
        <v>-0.83268266525182388</v>
      </c>
    </row>
    <row r="40" spans="1:3" x14ac:dyDescent="0.25">
      <c r="A40" s="25">
        <v>1</v>
      </c>
      <c r="B40" s="26">
        <f t="shared" ref="B40:C47" si="1">LOG10(B19)</f>
        <v>-0.81815641205522749</v>
      </c>
      <c r="C40" s="26">
        <f t="shared" si="1"/>
        <v>-0.85387196432176193</v>
      </c>
    </row>
    <row r="41" spans="1:3" x14ac:dyDescent="0.25">
      <c r="A41" s="25">
        <v>1.5</v>
      </c>
      <c r="B41" s="26">
        <f t="shared" si="1"/>
        <v>-0.72353819582675583</v>
      </c>
      <c r="C41" s="26">
        <f t="shared" si="1"/>
        <v>-0.77469071827413716</v>
      </c>
    </row>
    <row r="42" spans="1:3" x14ac:dyDescent="0.25">
      <c r="A42" s="25">
        <v>2</v>
      </c>
      <c r="B42" s="26">
        <f t="shared" si="1"/>
        <v>-0.65560772631488928</v>
      </c>
      <c r="C42" s="26">
        <f t="shared" si="1"/>
        <v>-0.7055337738384071</v>
      </c>
    </row>
    <row r="43" spans="1:3" x14ac:dyDescent="0.25">
      <c r="A43" s="25">
        <v>2.5</v>
      </c>
      <c r="B43" s="26">
        <f t="shared" si="1"/>
        <v>-0.60730304674033431</v>
      </c>
      <c r="C43" s="26">
        <f t="shared" si="1"/>
        <v>-0.65364702554936138</v>
      </c>
    </row>
    <row r="44" spans="1:3" x14ac:dyDescent="0.25">
      <c r="A44" s="25">
        <v>3</v>
      </c>
      <c r="B44" s="26">
        <f t="shared" si="1"/>
        <v>-0.55129368009492008</v>
      </c>
      <c r="C44" s="26">
        <f t="shared" si="1"/>
        <v>-0.57348873863542471</v>
      </c>
    </row>
    <row r="45" spans="1:3" x14ac:dyDescent="0.25">
      <c r="A45" s="25">
        <v>4.17</v>
      </c>
      <c r="B45" s="26">
        <f t="shared" si="1"/>
        <v>-0.43889861635094402</v>
      </c>
      <c r="C45" s="26">
        <f t="shared" si="1"/>
        <v>-0.44611697335612566</v>
      </c>
    </row>
    <row r="46" spans="1:3" x14ac:dyDescent="0.25">
      <c r="A46" s="25">
        <v>4.67</v>
      </c>
      <c r="B46" s="26">
        <f t="shared" si="1"/>
        <v>-0.3925449767853314</v>
      </c>
      <c r="C46" s="26">
        <f t="shared" si="1"/>
        <v>-0.41680122603137726</v>
      </c>
    </row>
    <row r="47" spans="1:3" x14ac:dyDescent="0.25">
      <c r="A47" s="25">
        <v>5.17</v>
      </c>
      <c r="B47" s="26">
        <f t="shared" si="1"/>
        <v>-0.37986394502624249</v>
      </c>
      <c r="C47" s="26">
        <f t="shared" si="1"/>
        <v>-0.37675070960209955</v>
      </c>
    </row>
    <row r="48" spans="1:3" x14ac:dyDescent="0.25">
      <c r="A48" s="25">
        <v>5.67</v>
      </c>
      <c r="B48" s="26">
        <f>LOG10(B27)</f>
        <v>-0.36351210364663455</v>
      </c>
      <c r="C48" s="26">
        <f>LOG10(C27)</f>
        <v>-0.3788237182249648</v>
      </c>
    </row>
    <row r="59" spans="1:3" ht="45" x14ac:dyDescent="0.25">
      <c r="A59" s="23" t="s">
        <v>84</v>
      </c>
      <c r="B59" s="24" t="s">
        <v>127</v>
      </c>
      <c r="C59" s="24" t="s">
        <v>128</v>
      </c>
    </row>
    <row r="60" spans="1:3" x14ac:dyDescent="0.25">
      <c r="A60" s="25">
        <v>0</v>
      </c>
      <c r="B60" s="26">
        <f>LN(B18)</f>
        <v>-1.6982691261407161</v>
      </c>
      <c r="C60" s="26">
        <f>LN(C18)</f>
        <v>-1.9173226922034008</v>
      </c>
    </row>
    <row r="61" spans="1:3" x14ac:dyDescent="0.25">
      <c r="A61" s="25">
        <v>1</v>
      </c>
      <c r="B61" s="26">
        <f t="shared" ref="B61:C61" si="2">LN(B19)</f>
        <v>-1.8838747581358606</v>
      </c>
      <c r="C61" s="26">
        <f t="shared" si="2"/>
        <v>-1.9661128563728327</v>
      </c>
    </row>
    <row r="62" spans="1:3" x14ac:dyDescent="0.25">
      <c r="A62" s="25">
        <v>1.5</v>
      </c>
      <c r="B62" s="26">
        <f t="shared" ref="B62:C62" si="3">LN(B20)</f>
        <v>-1.6660082639224947</v>
      </c>
      <c r="C62" s="26">
        <f t="shared" si="3"/>
        <v>-1.7837912995788781</v>
      </c>
    </row>
    <row r="63" spans="1:3" x14ac:dyDescent="0.25">
      <c r="A63" s="25">
        <v>2</v>
      </c>
      <c r="B63" s="26">
        <f t="shared" ref="B63:C63" si="4">LN(B21)</f>
        <v>-1.5095925774643841</v>
      </c>
      <c r="C63" s="26">
        <f t="shared" si="4"/>
        <v>-1.6245515502441485</v>
      </c>
    </row>
    <row r="64" spans="1:3" x14ac:dyDescent="0.25">
      <c r="A64" s="25">
        <v>2.5</v>
      </c>
      <c r="B64" s="26">
        <f t="shared" ref="B64:C64" si="5">LN(B22)</f>
        <v>-1.3983669423541598</v>
      </c>
      <c r="C64" s="26">
        <f t="shared" si="5"/>
        <v>-1.5050778971098575</v>
      </c>
    </row>
    <row r="65" spans="1:3" x14ac:dyDescent="0.25">
      <c r="A65" s="25">
        <v>3</v>
      </c>
      <c r="B65" s="26">
        <f t="shared" ref="B65:C65" si="6">LN(B23)</f>
        <v>-1.2694006096483912</v>
      </c>
      <c r="C65" s="26">
        <f t="shared" si="6"/>
        <v>-1.3205066205818874</v>
      </c>
    </row>
    <row r="66" spans="1:3" x14ac:dyDescent="0.25">
      <c r="A66" s="25">
        <v>4.17</v>
      </c>
      <c r="B66" s="26">
        <f t="shared" ref="B66:C66" si="7">LN(B24)</f>
        <v>-1.0106014113453965</v>
      </c>
      <c r="C66" s="26">
        <f t="shared" si="7"/>
        <v>-1.0272222925814367</v>
      </c>
    </row>
    <row r="67" spans="1:3" x14ac:dyDescent="0.25">
      <c r="A67" s="25">
        <v>4.67</v>
      </c>
      <c r="B67" s="26">
        <f t="shared" ref="B67:C67" si="8">LN(B25)</f>
        <v>-0.90386821187559785</v>
      </c>
      <c r="C67" s="26">
        <f t="shared" si="8"/>
        <v>-0.95972028980149104</v>
      </c>
    </row>
    <row r="68" spans="1:3" x14ac:dyDescent="0.25">
      <c r="A68" s="25">
        <v>5.17</v>
      </c>
      <c r="B68" s="26">
        <f t="shared" ref="B68:C68" si="9">LN(B26)</f>
        <v>-0.87466905718333565</v>
      </c>
      <c r="C68" s="26">
        <f t="shared" si="9"/>
        <v>-0.86750056770472306</v>
      </c>
    </row>
    <row r="69" spans="1:3" x14ac:dyDescent="0.25">
      <c r="A69" s="25">
        <v>5.67</v>
      </c>
      <c r="B69" s="26">
        <f t="shared" ref="B69:C69" si="10">LN(B27)</f>
        <v>-0.83701755097964725</v>
      </c>
      <c r="C69" s="26">
        <f t="shared" si="10"/>
        <v>-0.87227384645738082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workbookViewId="0">
      <selection activeCell="G17" sqref="G17"/>
    </sheetView>
  </sheetViews>
  <sheetFormatPr defaultColWidth="8.85546875" defaultRowHeight="15" x14ac:dyDescent="0.25"/>
  <sheetData>
    <row r="1" spans="1:5" x14ac:dyDescent="0.25">
      <c r="A1" t="s">
        <v>19</v>
      </c>
      <c r="B1" t="s">
        <v>20</v>
      </c>
    </row>
    <row r="2" spans="1:5" x14ac:dyDescent="0.25">
      <c r="A2">
        <f>AVERAGE(A7:B7)</f>
        <v>0.98175000000000001</v>
      </c>
      <c r="B2">
        <f>AVERAGE(D7:E7)</f>
        <v>42.471439033550823</v>
      </c>
    </row>
    <row r="4" spans="1:5" x14ac:dyDescent="0.25">
      <c r="A4">
        <v>1</v>
      </c>
    </row>
    <row r="5" spans="1:5" x14ac:dyDescent="0.25">
      <c r="A5" t="s">
        <v>21</v>
      </c>
      <c r="D5" t="s">
        <v>22</v>
      </c>
    </row>
    <row r="6" spans="1:5" x14ac:dyDescent="0.25">
      <c r="A6" t="s">
        <v>33</v>
      </c>
      <c r="B6" t="s">
        <v>34</v>
      </c>
      <c r="D6" t="s">
        <v>33</v>
      </c>
      <c r="E6" t="s">
        <v>34</v>
      </c>
    </row>
    <row r="7" spans="1:5" x14ac:dyDescent="0.25">
      <c r="A7">
        <v>1.0316000000000001</v>
      </c>
      <c r="B7">
        <v>0.93189999999999995</v>
      </c>
      <c r="D7">
        <f>(LN(2)/A7)*60</f>
        <v>40.31488060643342</v>
      </c>
      <c r="E7">
        <f>(LN(2)/B7)*60</f>
        <v>44.627997460668226</v>
      </c>
    </row>
    <row r="11" spans="1:5" ht="45" x14ac:dyDescent="0.25">
      <c r="A11" s="23" t="s">
        <v>84</v>
      </c>
      <c r="B11" s="24" t="s">
        <v>129</v>
      </c>
      <c r="C11" s="24" t="s">
        <v>130</v>
      </c>
    </row>
    <row r="12" spans="1:5" x14ac:dyDescent="0.25">
      <c r="A12" s="25">
        <v>0</v>
      </c>
      <c r="B12" s="26">
        <v>4.1000000000000002E-2</v>
      </c>
      <c r="C12" s="26">
        <v>5.0999999999999997E-2</v>
      </c>
    </row>
    <row r="13" spans="1:5" x14ac:dyDescent="0.25">
      <c r="A13" s="25">
        <v>1</v>
      </c>
      <c r="B13" s="26">
        <v>0.04</v>
      </c>
      <c r="C13" s="26">
        <v>5.1999999999999998E-2</v>
      </c>
    </row>
    <row r="14" spans="1:5" x14ac:dyDescent="0.25">
      <c r="A14" s="25">
        <v>2</v>
      </c>
      <c r="B14" s="26">
        <v>9.6000000000000002E-2</v>
      </c>
      <c r="C14" s="26">
        <v>0.126</v>
      </c>
    </row>
    <row r="15" spans="1:5" x14ac:dyDescent="0.25">
      <c r="A15" s="25">
        <v>3</v>
      </c>
      <c r="B15" s="26">
        <v>0.35599999999999998</v>
      </c>
      <c r="C15" s="26">
        <v>0.40200000000000002</v>
      </c>
    </row>
    <row r="16" spans="1:5" x14ac:dyDescent="0.25">
      <c r="A16" s="25">
        <v>4</v>
      </c>
      <c r="B16" s="26">
        <v>0.80500000000000005</v>
      </c>
      <c r="C16" s="26">
        <v>0.78900000000000003</v>
      </c>
    </row>
    <row r="17" spans="1:3" x14ac:dyDescent="0.25">
      <c r="A17" s="25">
        <v>5</v>
      </c>
      <c r="B17" s="26">
        <v>1.35</v>
      </c>
      <c r="C17" s="26">
        <v>1.548</v>
      </c>
    </row>
    <row r="18" spans="1:3" x14ac:dyDescent="0.25">
      <c r="A18" s="25">
        <v>6</v>
      </c>
      <c r="B18" s="26">
        <v>1.722</v>
      </c>
      <c r="C18" s="26">
        <v>1.6319999999999999</v>
      </c>
    </row>
    <row r="29" spans="1:3" ht="45" x14ac:dyDescent="0.25">
      <c r="A29" s="23" t="s">
        <v>84</v>
      </c>
      <c r="B29" s="24" t="s">
        <v>131</v>
      </c>
      <c r="C29" s="24" t="s">
        <v>132</v>
      </c>
    </row>
    <row r="30" spans="1:3" x14ac:dyDescent="0.25">
      <c r="A30" s="25">
        <v>0</v>
      </c>
      <c r="B30" s="26">
        <f>LOG10(B12)</f>
        <v>-1.3872161432802645</v>
      </c>
      <c r="C30" s="26">
        <f>LOG10(C12)</f>
        <v>-1.2924298239020637</v>
      </c>
    </row>
    <row r="31" spans="1:3" x14ac:dyDescent="0.25">
      <c r="A31" s="25">
        <v>1</v>
      </c>
      <c r="B31" s="26">
        <f t="shared" ref="B31:C31" si="0">LOG10(B13)</f>
        <v>-1.3979400086720375</v>
      </c>
      <c r="C31" s="26">
        <f t="shared" si="0"/>
        <v>-1.2839966563652008</v>
      </c>
    </row>
    <row r="32" spans="1:3" x14ac:dyDescent="0.25">
      <c r="A32" s="25">
        <v>2</v>
      </c>
      <c r="B32" s="26">
        <f t="shared" ref="B32:C32" si="1">LOG10(B14)</f>
        <v>-1.0177287669604316</v>
      </c>
      <c r="C32" s="26">
        <f t="shared" si="1"/>
        <v>-0.89962945488243706</v>
      </c>
    </row>
    <row r="33" spans="1:3" x14ac:dyDescent="0.25">
      <c r="A33" s="25">
        <v>3</v>
      </c>
      <c r="B33" s="26">
        <f t="shared" ref="B33:C33" si="2">LOG10(B15)</f>
        <v>-0.44855000202712486</v>
      </c>
      <c r="C33" s="26">
        <f t="shared" si="2"/>
        <v>-0.39577394691552992</v>
      </c>
    </row>
    <row r="34" spans="1:3" x14ac:dyDescent="0.25">
      <c r="A34" s="25">
        <v>4</v>
      </c>
      <c r="B34" s="26">
        <f>LOG10(B16)</f>
        <v>-9.4204119632131461E-2</v>
      </c>
      <c r="C34" s="26">
        <f t="shared" ref="C34" si="3">LOG10(C16)</f>
        <v>-0.10292299679057967</v>
      </c>
    </row>
    <row r="35" spans="1:3" x14ac:dyDescent="0.25">
      <c r="A35" s="25">
        <v>5</v>
      </c>
      <c r="B35" s="26">
        <f t="shared" ref="B35:C35" si="4">LOG10(B17)</f>
        <v>0.13033376849500614</v>
      </c>
      <c r="C35" s="26">
        <f t="shared" si="4"/>
        <v>0.1897709563468738</v>
      </c>
    </row>
    <row r="36" spans="1:3" x14ac:dyDescent="0.25">
      <c r="A36" s="25">
        <v>6</v>
      </c>
      <c r="B36" s="26">
        <f t="shared" ref="B36" si="5">LOG10(B18)</f>
        <v>0.23603314711763596</v>
      </c>
      <c r="C36" s="26">
        <f>LOG10(C18)</f>
        <v>0.21272015441784231</v>
      </c>
    </row>
    <row r="47" spans="1:3" ht="45" x14ac:dyDescent="0.25">
      <c r="A47" s="23" t="s">
        <v>84</v>
      </c>
      <c r="B47" s="24" t="s">
        <v>133</v>
      </c>
      <c r="C47" s="24" t="s">
        <v>134</v>
      </c>
    </row>
    <row r="48" spans="1:3" x14ac:dyDescent="0.25">
      <c r="A48" s="25">
        <v>0</v>
      </c>
      <c r="B48" s="26">
        <f t="shared" ref="B48:C54" si="6">LN(B12)</f>
        <v>-3.1941832122778293</v>
      </c>
      <c r="C48" s="26">
        <f t="shared" si="6"/>
        <v>-2.9759296462578115</v>
      </c>
    </row>
    <row r="49" spans="1:3" x14ac:dyDescent="0.25">
      <c r="A49" s="25">
        <v>1</v>
      </c>
      <c r="B49" s="26">
        <f t="shared" si="6"/>
        <v>-3.2188758248682006</v>
      </c>
      <c r="C49" s="26">
        <f t="shared" si="6"/>
        <v>-2.9565115604007097</v>
      </c>
    </row>
    <row r="50" spans="1:3" x14ac:dyDescent="0.25">
      <c r="A50" s="25">
        <v>2</v>
      </c>
      <c r="B50" s="26">
        <f t="shared" si="6"/>
        <v>-2.3434070875143007</v>
      </c>
      <c r="C50" s="26">
        <f t="shared" si="6"/>
        <v>-2.0714733720306588</v>
      </c>
    </row>
    <row r="51" spans="1:3" x14ac:dyDescent="0.25">
      <c r="A51" s="25">
        <v>3</v>
      </c>
      <c r="B51" s="26">
        <f t="shared" si="6"/>
        <v>-1.0328245481301066</v>
      </c>
      <c r="C51" s="26">
        <f t="shared" si="6"/>
        <v>-0.91130319036311591</v>
      </c>
    </row>
    <row r="52" spans="1:3" x14ac:dyDescent="0.25">
      <c r="A52" s="25">
        <v>4</v>
      </c>
      <c r="B52" s="26">
        <f t="shared" si="6"/>
        <v>-0.21691300156357363</v>
      </c>
      <c r="C52" s="26">
        <f t="shared" si="6"/>
        <v>-0.23698895813626278</v>
      </c>
    </row>
    <row r="53" spans="1:3" x14ac:dyDescent="0.25">
      <c r="A53" s="25">
        <v>5</v>
      </c>
      <c r="B53" s="26">
        <f t="shared" si="6"/>
        <v>0.30010459245033816</v>
      </c>
      <c r="C53" s="26">
        <f t="shared" si="6"/>
        <v>0.43696377516753537</v>
      </c>
    </row>
    <row r="54" spans="1:3" x14ac:dyDescent="0.25">
      <c r="A54" s="25">
        <v>6</v>
      </c>
      <c r="B54" s="26">
        <f t="shared" si="6"/>
        <v>0.54348640600553899</v>
      </c>
      <c r="C54" s="26">
        <f t="shared" si="6"/>
        <v>0.48980625654191517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workbookViewId="0">
      <pane ySplit="2" topLeftCell="A3" activePane="bottomLeft" state="frozen"/>
      <selection pane="bottomLeft" activeCell="G13" sqref="G13"/>
    </sheetView>
  </sheetViews>
  <sheetFormatPr defaultColWidth="8.85546875" defaultRowHeight="15" x14ac:dyDescent="0.25"/>
  <cols>
    <col min="3" max="3" width="16.7109375" customWidth="1"/>
    <col min="4" max="4" width="15.7109375" customWidth="1"/>
    <col min="6" max="6" width="9.5703125" bestFit="1" customWidth="1"/>
  </cols>
  <sheetData>
    <row r="1" spans="1:18" s="2" customFormat="1" ht="21.75" customHeight="1" thickBot="1" x14ac:dyDescent="0.3">
      <c r="B1" s="15" t="s">
        <v>35</v>
      </c>
      <c r="C1" s="15"/>
      <c r="D1" s="16"/>
      <c r="E1" s="15"/>
      <c r="F1" s="15"/>
      <c r="G1" s="15"/>
      <c r="H1" s="15"/>
      <c r="I1" s="15"/>
      <c r="J1" s="15"/>
      <c r="K1" s="15"/>
      <c r="L1" s="15"/>
      <c r="M1" s="15"/>
      <c r="N1" s="15"/>
      <c r="O1" s="17"/>
      <c r="P1" s="13"/>
    </row>
    <row r="2" spans="1:18" s="2" customFormat="1" ht="45" customHeight="1" x14ac:dyDescent="0.25">
      <c r="A2" s="2" t="s">
        <v>36</v>
      </c>
      <c r="B2" s="13" t="s">
        <v>143</v>
      </c>
      <c r="C2" s="2" t="s">
        <v>141</v>
      </c>
      <c r="D2" s="2" t="s">
        <v>144</v>
      </c>
      <c r="E2" s="14" t="s">
        <v>37</v>
      </c>
      <c r="F2" s="18" t="s">
        <v>38</v>
      </c>
      <c r="G2" s="14" t="s">
        <v>39</v>
      </c>
      <c r="H2" s="14" t="s">
        <v>40</v>
      </c>
      <c r="I2" s="14" t="s">
        <v>41</v>
      </c>
      <c r="J2" s="14" t="s">
        <v>42</v>
      </c>
      <c r="K2" s="14" t="s">
        <v>43</v>
      </c>
      <c r="L2" s="14" t="s">
        <v>44</v>
      </c>
      <c r="M2" s="14" t="s">
        <v>45</v>
      </c>
      <c r="N2" s="14" t="s">
        <v>46</v>
      </c>
      <c r="O2" s="14" t="s">
        <v>47</v>
      </c>
      <c r="P2" s="38" t="s">
        <v>48</v>
      </c>
      <c r="Q2" s="19" t="s">
        <v>49</v>
      </c>
      <c r="R2" s="19" t="s">
        <v>50</v>
      </c>
    </row>
    <row r="3" spans="1:18" s="2" customFormat="1" ht="22.5" customHeight="1" x14ac:dyDescent="0.25">
      <c r="A3" s="2">
        <v>1</v>
      </c>
      <c r="B3" s="2" t="s">
        <v>142</v>
      </c>
      <c r="C3" s="2" t="s">
        <v>145</v>
      </c>
      <c r="D3" s="2">
        <v>9271137</v>
      </c>
      <c r="E3" s="12">
        <f>'LB Growth'!A2</f>
        <v>0.95767500000000005</v>
      </c>
      <c r="F3" s="12">
        <f>'LB Growth'!B2</f>
        <v>43.905965273241051</v>
      </c>
      <c r="G3" s="12">
        <f>'G1 LB1 09271137'!B106</f>
        <v>1.6237599999999992</v>
      </c>
      <c r="H3" s="12">
        <f>'G1 LB1 09271137'!B107</f>
        <v>0.37441517785128181</v>
      </c>
      <c r="I3" s="12">
        <f>'G1 LB1 09271137'!C106</f>
        <v>0.99029999999999974</v>
      </c>
      <c r="J3" s="12">
        <f>'G1 LB1 09271137'!C107</f>
        <v>0.13922082886259901</v>
      </c>
      <c r="K3" s="12">
        <f>'G1 LB1 09271137'!D106</f>
        <v>1.6753747839331272</v>
      </c>
      <c r="L3" s="12">
        <f>'G1 LB1 09271137'!D107</f>
        <v>0.47187674853128458</v>
      </c>
      <c r="M3" s="12">
        <f>'G1 LB1 09271137'!E106</f>
        <v>5.0634508800732574</v>
      </c>
      <c r="N3" s="12">
        <f>'G1 LB1 09271137'!E107</f>
        <v>1.4035231655075924</v>
      </c>
      <c r="O3" s="12">
        <f>'G1 LB1 09271137'!F106</f>
        <v>1.0123163677838005</v>
      </c>
      <c r="P3" s="12">
        <f>'G1 LB1 09271137'!F107</f>
        <v>0.39067670251271269</v>
      </c>
      <c r="Q3" s="12">
        <f>'G1 LB1 09271137'!G106</f>
        <v>5.2481475282230292</v>
      </c>
      <c r="R3" s="12">
        <f>'G1 LB1 09271137'!G107</f>
        <v>0.77969063650634352</v>
      </c>
    </row>
    <row r="4" spans="1:18" s="2" customFormat="1" ht="22.5" customHeight="1" x14ac:dyDescent="0.25">
      <c r="A4" s="2">
        <v>2</v>
      </c>
      <c r="B4" s="2" t="s">
        <v>142</v>
      </c>
      <c r="C4" s="2" t="s">
        <v>149</v>
      </c>
      <c r="D4" s="2">
        <v>9291950</v>
      </c>
      <c r="E4" s="12">
        <f>'LB Growth'!A2</f>
        <v>0.95767500000000005</v>
      </c>
      <c r="F4" s="12">
        <f>'LB Growth'!B2</f>
        <v>43.905965273241051</v>
      </c>
      <c r="G4" s="12">
        <f>'G2 LB1 09291950'!B106</f>
        <v>1.3369866666666672</v>
      </c>
      <c r="H4" s="12">
        <f>'G2 LB1 09291950'!B107</f>
        <v>0.38061907229958514</v>
      </c>
      <c r="I4" s="12">
        <f>'G2 LB1 09291950'!C106</f>
        <v>0.98354666666666635</v>
      </c>
      <c r="J4" s="12">
        <f>'G2 LB1 09291950'!C107</f>
        <v>9.3060143780032703E-2</v>
      </c>
      <c r="K4" s="12">
        <f>'G2 LB1 09291950'!D106</f>
        <v>1.3599893774880703</v>
      </c>
      <c r="L4" s="12">
        <f>'G2 LB1 09291950'!D107</f>
        <v>0.36095147543050782</v>
      </c>
      <c r="M4" s="12">
        <f>'G2 LB1 09291950'!E106</f>
        <v>4.1654635442302679</v>
      </c>
      <c r="N4" s="12">
        <f>'G2 LB1 09291950'!D107</f>
        <v>0.36095147543050782</v>
      </c>
      <c r="O4" s="12">
        <f>'G2 LB1 09291950'!F106</f>
        <v>0.78566375510209585</v>
      </c>
      <c r="P4" s="12">
        <f>'G2 LB1 09291950'!F107</f>
        <v>0.35711968186769671</v>
      </c>
      <c r="Q4" s="12">
        <f>'G2 LB1 09291950'!G106</f>
        <v>5.5603954592788591</v>
      </c>
      <c r="R4" s="12">
        <f>'G2 LB1 09291950'!G107</f>
        <v>0.65869931305719664</v>
      </c>
    </row>
    <row r="5" spans="1:18" s="2" customFormat="1" ht="22.5" customHeight="1" x14ac:dyDescent="0.25">
      <c r="A5" s="2">
        <v>3</v>
      </c>
      <c r="B5" s="2" t="s">
        <v>142</v>
      </c>
      <c r="C5" s="2" t="s">
        <v>151</v>
      </c>
      <c r="D5" s="2">
        <v>9261610</v>
      </c>
      <c r="E5" s="12">
        <f>'LB Growth'!A2</f>
        <v>0.95767500000000005</v>
      </c>
      <c r="F5" s="12">
        <f>'LB Growth'!B2</f>
        <v>43.905965273241051</v>
      </c>
      <c r="G5" s="12">
        <f>'G3 LB1 09261610'!B106</f>
        <v>1.494226666666667</v>
      </c>
      <c r="H5" s="12">
        <f>'G3 LB1 09261610'!B107</f>
        <v>0.35340653312814541</v>
      </c>
      <c r="I5" s="12">
        <f>'G3 LB1 09261610'!C106</f>
        <v>1.0359333333333332</v>
      </c>
      <c r="J5" s="12">
        <f>'G3 LB1 09261610'!C107</f>
        <v>0.11525340275604468</v>
      </c>
      <c r="K5" s="12">
        <f>'G3 LB1 09261610'!D106</f>
        <v>1.4491274633556355</v>
      </c>
      <c r="L5" s="12">
        <f>'G3 LB1 09261610'!D107</f>
        <v>0.32936002094474459</v>
      </c>
      <c r="M5" s="12">
        <f>'G3 LB1 09261610'!E106</f>
        <v>4.9042007838612571</v>
      </c>
      <c r="N5" s="12">
        <f>'G3 LB1 09261610'!E107</f>
        <v>1.4250427070839045</v>
      </c>
      <c r="O5" s="12">
        <f>'G3 LB1 09261610'!F106</f>
        <v>0.99385802438987736</v>
      </c>
      <c r="P5" s="12">
        <f>'G3 LB1 09261610'!F107</f>
        <v>0.399363558908506</v>
      </c>
      <c r="Q5" s="12">
        <f>'G3 LB1 09261610'!G106</f>
        <v>5.1713651174393274</v>
      </c>
      <c r="R5" s="12">
        <f>'G3 LB1 09261610'!G107</f>
        <v>0.67729525192670548</v>
      </c>
    </row>
    <row r="6" spans="1:18" s="2" customFormat="1" ht="22.5" customHeight="1" x14ac:dyDescent="0.25">
      <c r="A6" s="2">
        <v>4</v>
      </c>
      <c r="B6" s="2" t="s">
        <v>142</v>
      </c>
      <c r="C6" s="2" t="s">
        <v>155</v>
      </c>
      <c r="D6" s="2">
        <v>9281126</v>
      </c>
      <c r="E6" s="12">
        <f>'LB Growth'!A2</f>
        <v>0.95767500000000005</v>
      </c>
      <c r="F6" s="12">
        <f>'LB Growth'!B2</f>
        <v>43.905965273241051</v>
      </c>
      <c r="G6" s="12">
        <f>'G4 LB1 09281126'!B106</f>
        <v>1.6914736842105267</v>
      </c>
      <c r="H6" s="12">
        <f>'G4 LB1 09281126'!B107</f>
        <v>0.43706248138175702</v>
      </c>
      <c r="I6" s="12">
        <f>'G4 LB1 09281126'!C106</f>
        <v>1.0733618421052635</v>
      </c>
      <c r="J6" s="12">
        <f>'G4 LB1 09281126'!C107</f>
        <v>0.14145094788616192</v>
      </c>
      <c r="K6" s="12">
        <f>'G4 LB1 09281126'!D106</f>
        <v>1.5923165176256462</v>
      </c>
      <c r="L6" s="12">
        <f>'G4 LB1 09281126'!D107</f>
        <v>0.43126422694662175</v>
      </c>
      <c r="M6" s="12">
        <f>'G4 LB1 09281126'!E106</f>
        <v>5.7467156607210876</v>
      </c>
      <c r="N6" s="12">
        <f>'G4 LB1 09281126'!E107</f>
        <v>1.7939416462053905</v>
      </c>
      <c r="O6" s="12">
        <f>'G4 LB1 09281126'!F106</f>
        <v>1.2390823602265573</v>
      </c>
      <c r="P6" s="12">
        <f>'G4 LB1 09281126'!F107</f>
        <v>0.53822695328703618</v>
      </c>
      <c r="Q6" s="12">
        <f>'G4 LB1 09281126'!G106</f>
        <v>4.9028297536251975</v>
      </c>
      <c r="R6" s="12">
        <f>'G4 LB1 09281126'!G107</f>
        <v>0.70393996930132263</v>
      </c>
    </row>
    <row r="7" spans="1:18" s="2" customFormat="1" ht="22.5" customHeight="1" x14ac:dyDescent="0.25">
      <c r="A7" s="6">
        <v>1</v>
      </c>
      <c r="B7" s="2" t="s">
        <v>51</v>
      </c>
      <c r="C7" s="2" t="s">
        <v>146</v>
      </c>
      <c r="D7" s="2">
        <v>9271304</v>
      </c>
      <c r="E7" s="12">
        <f>'LE Growth'!A2</f>
        <v>0.92231666666666678</v>
      </c>
      <c r="F7" s="12">
        <f>'LE Growth'!B2</f>
        <v>46.213235425204552</v>
      </c>
      <c r="G7" s="12">
        <f>'G1 LE1 09271304'!B106</f>
        <v>1.8380319999999994</v>
      </c>
      <c r="H7" s="12">
        <f>'G1 LE1 09271304'!B107</f>
        <v>0.39193707581013093</v>
      </c>
      <c r="I7" s="12">
        <f>'G1 LE1 09271304'!C106</f>
        <v>1.1469066666666667</v>
      </c>
      <c r="J7" s="12">
        <f>'G1 LE1 09271304'!C107</f>
        <v>0.13164601628459141</v>
      </c>
      <c r="K7" s="12">
        <f>'G1 LE1 09271304'!D106</f>
        <v>1.6184703439763037</v>
      </c>
      <c r="L7" s="12">
        <f>'G1 LE1 09271304'!D107</f>
        <v>0.36218875359712899</v>
      </c>
      <c r="M7" s="12">
        <f>'G1 LE1 09271304'!E106</f>
        <v>6.6467175704110222</v>
      </c>
      <c r="N7" s="12">
        <f>'G1 LE1 09271304'!E107</f>
        <v>1.6569295552209278</v>
      </c>
      <c r="O7" s="12">
        <f>'G1 LE1 09271304'!F106</f>
        <v>1.5249068362661977</v>
      </c>
      <c r="P7" s="12">
        <f>'G1 LE1 09271304'!F107</f>
        <v>0.5069194038065814</v>
      </c>
      <c r="Q7" s="12">
        <f>'G1 LE1 09271304'!G106</f>
        <v>4.5248757883588953</v>
      </c>
      <c r="R7" s="12">
        <f>'G1 LE1 09271304'!G107</f>
        <v>0.56677444956910739</v>
      </c>
    </row>
    <row r="8" spans="1:18" s="2" customFormat="1" ht="22.5" customHeight="1" x14ac:dyDescent="0.25">
      <c r="A8" s="6">
        <v>1</v>
      </c>
      <c r="B8" s="2" t="s">
        <v>52</v>
      </c>
      <c r="C8" s="2" t="s">
        <v>146</v>
      </c>
      <c r="D8" s="2">
        <v>10091418</v>
      </c>
      <c r="E8" s="12">
        <f>'LE Growth'!A2</f>
        <v>0.92231666666666678</v>
      </c>
      <c r="F8" s="12">
        <f>'LE Growth'!B2</f>
        <v>46.213235425204552</v>
      </c>
      <c r="G8" s="12">
        <f>'G1 LE1 (2) 10091418'!B106</f>
        <v>1.767213333333334</v>
      </c>
      <c r="H8" s="12">
        <f>'G1 LE1 (2) 10091418'!B107</f>
        <v>0.41073695446814157</v>
      </c>
      <c r="I8" s="12">
        <f>'G1 LE1 (2) 10091418'!C106</f>
        <v>1.1353333333333337</v>
      </c>
      <c r="J8" s="20">
        <f>'G1 LE1 (2) 10091418'!C107</f>
        <v>0.12367441271483509</v>
      </c>
      <c r="K8" s="12">
        <f>'G1 LE1 (2) 10091418'!D106</f>
        <v>1.575649715447172</v>
      </c>
      <c r="L8" s="12">
        <f>'G1 LE1 (2) 10091418'!D107</f>
        <v>0.41427150594849627</v>
      </c>
      <c r="M8" s="12">
        <f>'G1 LE1 (2) 10091418'!E106</f>
        <v>6.3013026206854272</v>
      </c>
      <c r="N8" s="12">
        <f>'G1 LE1 (2) 10091418'!E107</f>
        <v>1.5784620721334546</v>
      </c>
      <c r="O8" s="12">
        <f>'G1 LE1 (2) 10091418'!F106</f>
        <v>1.4118652420974491</v>
      </c>
      <c r="P8" s="12">
        <f>'G1 LE1 (2) 10091418'!F107</f>
        <v>0.47762969194776017</v>
      </c>
      <c r="Q8" s="12">
        <f>'G1 LE1 (2) 10091418'!G106</f>
        <v>4.6061192034300795</v>
      </c>
      <c r="R8" s="12">
        <f>'G1 LE1 (2) 10091418'!G107</f>
        <v>0.48088778517712955</v>
      </c>
    </row>
    <row r="9" spans="1:18" s="2" customFormat="1" ht="22.5" customHeight="1" x14ac:dyDescent="0.25">
      <c r="A9" s="6">
        <v>1</v>
      </c>
      <c r="B9" s="2" t="s">
        <v>53</v>
      </c>
      <c r="C9" s="2" t="s">
        <v>147</v>
      </c>
      <c r="D9" s="2">
        <v>9291453</v>
      </c>
      <c r="E9" s="12">
        <f>'LE Growth'!A2</f>
        <v>0.92231666666666678</v>
      </c>
      <c r="F9" s="12">
        <f>'LE Growth'!B2</f>
        <v>46.213235425204552</v>
      </c>
      <c r="G9" s="12">
        <f>'G1 LE2 09291453'!B106</f>
        <v>1.78024</v>
      </c>
      <c r="H9" s="12">
        <f>'G1 LE2 09291453'!B107</f>
        <v>0.44192269838892689</v>
      </c>
      <c r="I9" s="12">
        <f>'G1 LE2 09291453'!C106</f>
        <v>1.0841466666666668</v>
      </c>
      <c r="J9" s="12">
        <f>'G1 LE2 09291453'!C107</f>
        <v>0.14544588418111004</v>
      </c>
      <c r="K9" s="12">
        <f>'G1 LE2 09291453'!D106</f>
        <v>1.6534097093338347</v>
      </c>
      <c r="L9" s="12">
        <f>'G1 LE2 09291453'!D107</f>
        <v>0.38426867064635134</v>
      </c>
      <c r="M9" s="12">
        <f>'G1 LE2 09291453'!E106</f>
        <v>6.1353869654524011</v>
      </c>
      <c r="N9" s="12">
        <f>'G1 LE2 09291453'!E107</f>
        <v>1.9562798954822438</v>
      </c>
      <c r="O9" s="12">
        <f>'G1 LE2 09291453'!F106</f>
        <v>1.3586993243948287</v>
      </c>
      <c r="P9" s="12">
        <f>'G1 LE2 09291453'!F107</f>
        <v>0.59721716449408857</v>
      </c>
      <c r="Q9" s="12">
        <f>'G1 LE2 09291453'!G106</f>
        <v>4.7886143312681133</v>
      </c>
      <c r="R9" s="12">
        <f>'G1 LE2 09291453'!G107</f>
        <v>0.73182396079464118</v>
      </c>
    </row>
    <row r="10" spans="1:18" s="2" customFormat="1" ht="22.5" customHeight="1" x14ac:dyDescent="0.25">
      <c r="A10" s="6">
        <v>1</v>
      </c>
      <c r="B10" s="2" t="s">
        <v>54</v>
      </c>
      <c r="C10" s="2" t="s">
        <v>148</v>
      </c>
      <c r="D10" s="2">
        <v>10041045</v>
      </c>
      <c r="E10" s="12">
        <f>'LE Growth'!A2</f>
        <v>0.92231666666666678</v>
      </c>
      <c r="F10" s="12">
        <f>'LE Growth'!B2</f>
        <v>46.213235425204552</v>
      </c>
      <c r="G10" s="12">
        <f>'G1 LE4 10041045'!B106</f>
        <v>1.6506666666666663</v>
      </c>
      <c r="H10" s="12">
        <f>'G1 LE4 10041045'!B107</f>
        <v>0.34594029063508613</v>
      </c>
      <c r="I10" s="12">
        <f>'G1 LE4 10041045'!C106</f>
        <v>1.1154800000000002</v>
      </c>
      <c r="J10" s="12">
        <f>'G1 LE4 10041045'!C107</f>
        <v>0.12405857487493553</v>
      </c>
      <c r="K10" s="12">
        <f>'G1 LE4 10041045'!D106</f>
        <v>1.4899117357473817</v>
      </c>
      <c r="L10" s="12">
        <f>'G1 LE4 10041045'!D107</f>
        <v>0.30509567610449773</v>
      </c>
      <c r="M10" s="12">
        <f>'G1 LE4 10041045'!E106</f>
        <v>5.8233119583235204</v>
      </c>
      <c r="N10" s="12">
        <f>'G1 LE4 10041045'!E107</f>
        <v>1.5739302853814821</v>
      </c>
      <c r="O10" s="12">
        <f>'G1 LE4 10041045'!F106</f>
        <v>1.2778849057308366</v>
      </c>
      <c r="P10" s="12">
        <f>'G1 LE4 10041045'!F107</f>
        <v>0.49159928388694735</v>
      </c>
      <c r="Q10" s="12">
        <f>'G1 LE4 10041045'!G106</f>
        <v>4.7430740990966562</v>
      </c>
      <c r="R10" s="12">
        <f>'G1 LE4 10041045'!G107</f>
        <v>0.55206083744327428</v>
      </c>
    </row>
    <row r="11" spans="1:18" s="2" customFormat="1" ht="22.5" customHeight="1" x14ac:dyDescent="0.25">
      <c r="A11" s="6">
        <v>3</v>
      </c>
      <c r="B11" s="2" t="s">
        <v>55</v>
      </c>
      <c r="C11" s="2" t="s">
        <v>150</v>
      </c>
      <c r="D11" s="2">
        <v>9271933</v>
      </c>
      <c r="E11" s="37">
        <f>'ME Growth'!A2</f>
        <v>0.61224999999999996</v>
      </c>
      <c r="F11" s="37">
        <f>'ME Growth'!B2</f>
        <v>67.931286813228979</v>
      </c>
      <c r="G11" s="12">
        <f>'G3 ME1 09271933'!$B$106</f>
        <v>1.857459770114942</v>
      </c>
      <c r="H11" s="12">
        <f>'G3 ME1 09271933'!$B$107</f>
        <v>0.46159845644309427</v>
      </c>
      <c r="I11" s="12">
        <f>'G3 ME1 09271933'!$C$106</f>
        <v>1.0996666666666668</v>
      </c>
      <c r="J11" s="12">
        <f>'G3 ME1 09271933'!$C$107</f>
        <v>0.12363279431225699</v>
      </c>
      <c r="K11" s="12">
        <f>'G3 ME1 09271933'!$D$106</f>
        <v>1.7047211134522784</v>
      </c>
      <c r="L11" s="12">
        <f>'G3 ME1 09271933'!$D$107</f>
        <v>0.45291420029570778</v>
      </c>
      <c r="M11" s="12">
        <f>'G3 ME1 09271933'!$E$106</f>
        <v>6.4436961368009644</v>
      </c>
      <c r="N11" s="12">
        <f>'G3 ME1 09271933'!$E$107</f>
        <v>1.8056309301939522</v>
      </c>
      <c r="O11" s="12">
        <f>'G3 ME1 09271933'!$F$106</f>
        <v>1.4386478779062939</v>
      </c>
      <c r="P11" s="12">
        <f>'G3 ME1 09271933'!$F$107</f>
        <v>0.53141425825995314</v>
      </c>
      <c r="Q11" s="12">
        <f>'G3 ME1 09271933'!$G$106</f>
        <v>4.6765617678234772</v>
      </c>
      <c r="R11" s="12">
        <f>'G3 ME1 09271933'!$G$107</f>
        <v>0.60671699975981697</v>
      </c>
    </row>
    <row r="12" spans="1:18" s="2" customFormat="1" ht="22.5" customHeight="1" x14ac:dyDescent="0.25">
      <c r="A12" s="6">
        <v>3</v>
      </c>
      <c r="B12" s="2" t="s">
        <v>56</v>
      </c>
      <c r="C12" s="2" t="s">
        <v>152</v>
      </c>
      <c r="D12" s="2">
        <v>10042114</v>
      </c>
      <c r="E12" s="37">
        <f>'ME Growth'!A2</f>
        <v>0.61224999999999996</v>
      </c>
      <c r="F12" s="37">
        <f>'ME Growth'!B2</f>
        <v>67.931286813228979</v>
      </c>
      <c r="G12" s="12">
        <f>'G3 ME2 10042114'!B106</f>
        <v>1.5041066666666671</v>
      </c>
      <c r="H12" s="12">
        <f>'G3 ME2 10042114'!B107</f>
        <v>0.41991001524243132</v>
      </c>
      <c r="I12" s="12">
        <f>'G3 ME2 10042114'!C106</f>
        <v>1.0452933333333334</v>
      </c>
      <c r="J12" s="12">
        <f>'G3 ME2 10042114'!C107</f>
        <v>0.1108195237620474</v>
      </c>
      <c r="K12" s="12">
        <f>'G3 ME2 10042114'!D106</f>
        <v>1.4322867675245388</v>
      </c>
      <c r="L12" s="12">
        <f>'G3 ME2 10042114'!D107</f>
        <v>0.33638902758907191</v>
      </c>
      <c r="M12" s="12">
        <f>'G3 ME2 10042114'!E106</f>
        <v>5.0168713026125724</v>
      </c>
      <c r="N12" s="12">
        <f>'G3 ME2 10042114'!E107</f>
        <v>1.7600743331791402</v>
      </c>
      <c r="O12" s="12">
        <f>'G3 ME2 10042114'!F106</f>
        <v>1.0369118134196038</v>
      </c>
      <c r="P12" s="12">
        <f>'G3 ME2 10042114'!F107</f>
        <v>0.51055390388368482</v>
      </c>
      <c r="Q12" s="12">
        <f>'G3 ME2 10042114'!G106</f>
        <v>5.153130899329966</v>
      </c>
      <c r="R12" s="12">
        <f>'G3 ME2 10042114'!G107</f>
        <v>0.70106475750096542</v>
      </c>
    </row>
    <row r="13" spans="1:18" s="2" customFormat="1" ht="22.5" customHeight="1" x14ac:dyDescent="0.25">
      <c r="A13" s="6">
        <v>3</v>
      </c>
      <c r="B13" s="2" t="s">
        <v>57</v>
      </c>
      <c r="C13" s="2" t="s">
        <v>153</v>
      </c>
      <c r="D13" s="2">
        <v>10022011</v>
      </c>
      <c r="E13" s="37">
        <f>'ME Growth'!A2</f>
        <v>0.61224999999999996</v>
      </c>
      <c r="F13" s="37">
        <f>'ME Growth'!B2</f>
        <v>67.931286813228979</v>
      </c>
      <c r="G13" s="12">
        <f>'G3 ME3 10022011'!$B$106</f>
        <v>1.874810810810811</v>
      </c>
      <c r="H13" s="12">
        <f>'G3 ME3 10022011'!$B$107</f>
        <v>0.49374372687329482</v>
      </c>
      <c r="I13" s="12">
        <f>'G3 ME3 10022011'!$C$106</f>
        <v>1.0674355855855857</v>
      </c>
      <c r="J13" s="12">
        <f>'G3 ME3 10022011'!$C$107</f>
        <v>0.10340847854376402</v>
      </c>
      <c r="K13" s="12">
        <f>'G3 ME3 10022011'!$D$106</f>
        <v>1.7638404798743166</v>
      </c>
      <c r="L13" s="12">
        <f>'G3 ME3 10022011'!$D$107</f>
        <v>0.47326491230192541</v>
      </c>
      <c r="M13" s="12">
        <f>'G3 ME3 10022011'!$E$106</f>
        <v>6.3211906280774235</v>
      </c>
      <c r="N13" s="12">
        <f>'G3 ME3 10022011'!$E$107</f>
        <v>1.876624254130643</v>
      </c>
      <c r="O13" s="12">
        <f>'G3 ME3 10022011'!$F$106</f>
        <v>1.384607730658282</v>
      </c>
      <c r="P13" s="12">
        <f>'G3 ME3 10022011'!$F$107</f>
        <v>0.54534073561085228</v>
      </c>
      <c r="Q13" s="12">
        <f>'G3 ME3 10022011'!$G$106</f>
        <v>4.7577796341192151</v>
      </c>
      <c r="R13" s="12">
        <f>'G3 ME3 10022011'!$G$107</f>
        <v>0.53808041084669911</v>
      </c>
    </row>
    <row r="14" spans="1:18" s="2" customFormat="1" ht="22.5" customHeight="1" x14ac:dyDescent="0.25">
      <c r="A14" s="6">
        <v>3</v>
      </c>
      <c r="B14" s="2" t="s">
        <v>58</v>
      </c>
      <c r="C14" s="2" t="s">
        <v>154</v>
      </c>
      <c r="D14" s="2">
        <v>10041905</v>
      </c>
      <c r="E14" s="37">
        <f>'ME Growth'!A2</f>
        <v>0.61224999999999996</v>
      </c>
      <c r="F14" s="37">
        <f>'ME Growth'!B2</f>
        <v>67.931286813228979</v>
      </c>
      <c r="G14" s="12">
        <f>'G3 ME4 10041905'!B106</f>
        <v>1.888181818181818</v>
      </c>
      <c r="H14" s="12">
        <f>'G3 ME4 10041905'!B107</f>
        <v>0.42466850004236467</v>
      </c>
      <c r="I14" s="12">
        <f>'G3 ME4 10041905'!C106</f>
        <v>1.026391774891775</v>
      </c>
      <c r="J14" s="12">
        <f>'G3 ME4 10041905'!C107</f>
        <v>0.12494902693515267</v>
      </c>
      <c r="K14" s="12">
        <f>'G3 ME4 10041905'!D106</f>
        <v>1.8562795448044329</v>
      </c>
      <c r="L14" s="12">
        <f>'G3 ME4 10041905'!D107</f>
        <v>0.42833471429291226</v>
      </c>
      <c r="M14" s="12">
        <f>'G3 ME4 10041905'!E106</f>
        <v>6.1265447086734452</v>
      </c>
      <c r="N14" s="12">
        <f>'G3 ME4 10041905'!E107</f>
        <v>1.6681944065898773</v>
      </c>
      <c r="O14" s="12">
        <f>'G3 ME4 10041905'!F106</f>
        <v>1.3077249602694541</v>
      </c>
      <c r="P14" s="12">
        <f>'G3 ME4 10041905'!F107</f>
        <v>0.47692637476014299</v>
      </c>
      <c r="Q14" s="12">
        <f>'G3 ME4 10041905'!G106</f>
        <v>4.887596004145899</v>
      </c>
      <c r="R14" s="12">
        <f>'G3 ME4 10041905'!G107</f>
        <v>0.65541984704565226</v>
      </c>
    </row>
    <row r="15" spans="1:18" s="2" customFormat="1" ht="22.5" customHeight="1" x14ac:dyDescent="0.25">
      <c r="A15" s="6">
        <v>4</v>
      </c>
      <c r="B15" s="13" t="s">
        <v>59</v>
      </c>
      <c r="C15" s="2" t="s">
        <v>156</v>
      </c>
      <c r="D15" s="2">
        <v>10022352</v>
      </c>
      <c r="E15" s="37">
        <f>'MB Growth'!A2</f>
        <v>0.39590000000000003</v>
      </c>
      <c r="F15" s="37">
        <f>'MB Growth'!B2</f>
        <v>105.57314083127898</v>
      </c>
      <c r="G15" s="12">
        <f>'G4 MB2 10022352'!B106</f>
        <v>1.5702500000000001</v>
      </c>
      <c r="H15" s="12">
        <f>'G4 MB2 10022352'!B107</f>
        <v>0.35969602145158786</v>
      </c>
      <c r="I15" s="12">
        <f>'G4 MB2 10022352'!C106</f>
        <v>0.96769374999999958</v>
      </c>
      <c r="J15" s="12">
        <f>'G4 MB2 10022352'!C107</f>
        <v>8.8800284159298457E-2</v>
      </c>
      <c r="K15" s="12">
        <f>'G4 MB2 10022352'!D106</f>
        <v>1.6353640118411572</v>
      </c>
      <c r="L15" s="12">
        <f>'G4 MB2 10022352'!D107</f>
        <v>0.41245058361000003</v>
      </c>
      <c r="M15" s="12">
        <f>'G4 MB2 10022352'!E106</f>
        <v>4.7794059846497827</v>
      </c>
      <c r="N15" s="12">
        <f>'G4 MB2 10022352'!E107</f>
        <v>1.1839011661584706</v>
      </c>
      <c r="O15" s="12">
        <f>'G4 MB2 10022352'!F106</f>
        <v>0.92428223005790588</v>
      </c>
      <c r="P15" s="12">
        <f>'G4 MB2 10022352'!F107</f>
        <v>0.30436563852503751</v>
      </c>
      <c r="Q15" s="12">
        <f>'G4 MB2 10022352'!G106</f>
        <v>5.3213541869296836</v>
      </c>
      <c r="R15" s="12">
        <f>'G4 MB2 10022352'!G107</f>
        <v>0.51524951059350799</v>
      </c>
    </row>
    <row r="16" spans="1:18" s="2" customFormat="1" ht="22.5" customHeight="1" x14ac:dyDescent="0.25">
      <c r="A16" s="6">
        <v>4</v>
      </c>
      <c r="B16" s="13" t="s">
        <v>60</v>
      </c>
      <c r="C16" s="2" t="s">
        <v>166</v>
      </c>
      <c r="D16" s="2">
        <v>6131414</v>
      </c>
      <c r="E16" s="37">
        <f>'MB Growth'!A2</f>
        <v>0.39590000000000003</v>
      </c>
      <c r="F16" s="37">
        <f>'MB Growth'!B2</f>
        <v>105.57314083127898</v>
      </c>
      <c r="G16" s="12">
        <f>'G4 MB3 06131414'!B106</f>
        <v>1.5272800000000002</v>
      </c>
      <c r="H16" s="12">
        <f>'G4 MB3 06131414'!B107</f>
        <v>0.45806076429201315</v>
      </c>
      <c r="I16" s="12">
        <f>'G4 MB3 06131414'!C106</f>
        <v>0.94124666666666634</v>
      </c>
      <c r="J16" s="12">
        <f>'G4 MB3 06131414'!C107</f>
        <v>8.3998406248286958E-2</v>
      </c>
      <c r="K16" s="12">
        <f>'G4 MB3 06131414'!D106</f>
        <v>1.6289889291582984</v>
      </c>
      <c r="L16" s="12">
        <f>'G4 MB3 06131414'!D107</f>
        <v>0.48305656636070948</v>
      </c>
      <c r="M16" s="12">
        <f>'G4 MB3 06131414'!E106</f>
        <v>4.5369703634217213</v>
      </c>
      <c r="N16" s="12">
        <f>'G4 MB3 06131414'!E107</f>
        <v>1.5203323738149721</v>
      </c>
      <c r="O16" s="12">
        <f>'G4 MB3 06131414'!F106</f>
        <v>0.85777312949382822</v>
      </c>
      <c r="P16" s="12">
        <f>'G4 MB3 06131414'!F107</f>
        <v>0.39051626907602499</v>
      </c>
      <c r="Q16" s="12">
        <f>'G4 MB3 06131414'!G106</f>
        <v>5.5075291569027769</v>
      </c>
      <c r="R16" s="12">
        <f>'G4 MB3 06131414'!G107</f>
        <v>0.56555394178432106</v>
      </c>
    </row>
    <row r="17" spans="1:18" s="2" customFormat="1" ht="22.5" customHeight="1" x14ac:dyDescent="0.25">
      <c r="A17" s="6">
        <v>4</v>
      </c>
      <c r="B17" s="13" t="s">
        <v>61</v>
      </c>
      <c r="C17" s="2" t="s">
        <v>157</v>
      </c>
      <c r="D17" s="2">
        <v>10051422</v>
      </c>
      <c r="E17" s="37">
        <f>'MB Growth'!A2</f>
        <v>0.39590000000000003</v>
      </c>
      <c r="F17" s="37">
        <f>'MB Growth'!B2</f>
        <v>105.57314083127898</v>
      </c>
      <c r="G17" s="12">
        <f>'G4 MB4 10051422'!B106</f>
        <v>1.4776933333333329</v>
      </c>
      <c r="H17" s="12">
        <f>'G4 MB4 10051422'!B107</f>
        <v>0.33045611285392151</v>
      </c>
      <c r="I17" s="12">
        <f>'G4 MB4 10051422'!C106</f>
        <v>0.95327333333333364</v>
      </c>
      <c r="J17" s="12">
        <f>'G4 MB4 10051422'!C107</f>
        <v>9.9444378495788924E-2</v>
      </c>
      <c r="K17" s="12">
        <f>'G4 MB4 10051422'!D106</f>
        <v>1.560239240516649</v>
      </c>
      <c r="L17" s="12">
        <f>'G4 MB4 10051422'!D107</f>
        <v>0.35266625632368653</v>
      </c>
      <c r="M17" s="12">
        <f>'G4 MB4 10051422'!E106</f>
        <v>4.4516861340853495</v>
      </c>
      <c r="N17" s="12">
        <f>'G4 MB4 10051422'!E107</f>
        <v>1.2264522598788892</v>
      </c>
      <c r="O17" s="12">
        <f>'G4 MB4 10051422'!F106</f>
        <v>0.84466408624434275</v>
      </c>
      <c r="P17" s="12">
        <f>'G4 MB4 10051422'!F107</f>
        <v>0.32547948231009793</v>
      </c>
      <c r="Q17" s="12">
        <f>'G4 MB4 10051422'!G106</f>
        <v>5.4838897383683536</v>
      </c>
      <c r="R17" s="12">
        <f>'G4 MB4 10051422'!G107</f>
        <v>0.64040315184915908</v>
      </c>
    </row>
    <row r="18" spans="1:18" s="2" customFormat="1" ht="22.5" customHeight="1" x14ac:dyDescent="0.25">
      <c r="A18" s="6">
        <v>4</v>
      </c>
      <c r="B18" s="13" t="s">
        <v>62</v>
      </c>
      <c r="C18" s="2" t="s">
        <v>158</v>
      </c>
      <c r="D18" s="2">
        <v>10092156</v>
      </c>
      <c r="E18" s="37">
        <f>'MB Growth'!A2</f>
        <v>0.39590000000000003</v>
      </c>
      <c r="F18" s="37">
        <f>'MB Growth'!B2</f>
        <v>105.57314083127898</v>
      </c>
      <c r="G18" s="12">
        <f>'G4 MB5 10092156'!B106</f>
        <v>1.4691410256410262</v>
      </c>
      <c r="H18" s="12">
        <f>'G4 MB5 10092156'!B107</f>
        <v>0.28850072472208227</v>
      </c>
      <c r="I18" s="12">
        <f>'G4 MB5 10092156'!C106</f>
        <v>0.96235897435897422</v>
      </c>
      <c r="J18" s="12">
        <f>'G4 MB5 10092156'!C107</f>
        <v>0.10026467886302751</v>
      </c>
      <c r="K18" s="12">
        <f>'G4 MB5 10092156'!D106</f>
        <v>1.5403663404114574</v>
      </c>
      <c r="L18" s="12">
        <f>'G4 MB5 10092156'!D107</f>
        <v>0.32900790561728882</v>
      </c>
      <c r="M18" s="12">
        <f>'G4 MB5 10092156'!E106</f>
        <v>4.4518938368587264</v>
      </c>
      <c r="N18" s="12">
        <f>'G4 MB5 10092156'!E107</f>
        <v>1.0281600137220748</v>
      </c>
      <c r="O18" s="12">
        <f>'G4 MB5 10092156'!F106</f>
        <v>0.84389519124226586</v>
      </c>
      <c r="P18" s="12">
        <f>'G4 MB5 10092156'!F107</f>
        <v>0.26925716295572921</v>
      </c>
      <c r="Q18" s="12">
        <f>'G4 MB5 10092156'!G106</f>
        <v>5.4368695323113094</v>
      </c>
      <c r="R18" s="12">
        <f>'G4 MB5 10092156'!G107</f>
        <v>0.56719653844148321</v>
      </c>
    </row>
    <row r="19" spans="1:18" s="2" customFormat="1" ht="22.5" customHeight="1" x14ac:dyDescent="0.25">
      <c r="A19" s="6">
        <v>5</v>
      </c>
      <c r="B19" s="13" t="s">
        <v>63</v>
      </c>
      <c r="C19" s="2" t="s">
        <v>159</v>
      </c>
      <c r="D19" s="2">
        <v>9281603</v>
      </c>
      <c r="E19" s="37">
        <f>'MG Growth'!A2</f>
        <v>0.26319999999999999</v>
      </c>
      <c r="F19" s="37">
        <f>'MG Growth'!B2</f>
        <v>159.02462640728021</v>
      </c>
      <c r="G19" s="12">
        <f>'G5 MG1 09281603'!$B$106</f>
        <v>1.1546235294117646</v>
      </c>
      <c r="H19" s="12">
        <f>'G5 MG1 09281603'!$B$107</f>
        <v>0.2257405261667953</v>
      </c>
      <c r="I19" s="12">
        <f>'G5 MG1 09281603'!$C$106</f>
        <v>0.91970588235294115</v>
      </c>
      <c r="J19" s="12">
        <f>'G5 MG1 09281603'!$C$107</f>
        <v>0.12731810774679361</v>
      </c>
      <c r="K19" s="12">
        <f>'G5 MG1 09281603'!$D$106</f>
        <v>1.2637063466317122</v>
      </c>
      <c r="L19" s="12">
        <f>'G5 MG1 09281603'!$D$107</f>
        <v>0.22779898942054205</v>
      </c>
      <c r="M19" s="12">
        <f>'G5 MG1 09281603'!$E$106</f>
        <v>3.379847381406599</v>
      </c>
      <c r="N19" s="12">
        <f>'G5 MG1 09281603'!$E$107</f>
        <v>0.96815704776833567</v>
      </c>
      <c r="O19" s="12">
        <f>'G5 MG1 09281603'!$F$106</f>
        <v>0.58640889625939474</v>
      </c>
      <c r="P19" s="12">
        <f>'G5 MG1 09281603'!$F$107</f>
        <v>0.24612086592600674</v>
      </c>
      <c r="Q19" s="12">
        <f>'G5 MG1 09281603'!$G$106</f>
        <v>6.0963566976982202</v>
      </c>
      <c r="R19" s="12">
        <f>'G5 MG1 09281603'!$G$107</f>
        <v>0.87909282175471448</v>
      </c>
    </row>
    <row r="20" spans="1:18" s="2" customFormat="1" ht="22.5" customHeight="1" x14ac:dyDescent="0.25">
      <c r="A20" s="6">
        <v>5</v>
      </c>
      <c r="B20" s="13" t="s">
        <v>64</v>
      </c>
      <c r="C20" s="2" t="s">
        <v>160</v>
      </c>
      <c r="D20" s="2">
        <v>9281719</v>
      </c>
      <c r="E20" s="37">
        <f>'MG Growth'!A2</f>
        <v>0.26319999999999999</v>
      </c>
      <c r="F20" s="37">
        <f>'MG Growth'!B2</f>
        <v>159.02462640728021</v>
      </c>
      <c r="G20" s="12">
        <f>'G5 MG2 09281719'!B106</f>
        <v>1.1105066666666668</v>
      </c>
      <c r="H20" s="12">
        <f>'G5 MG2 09281719'!B107</f>
        <v>0.2170554402546582</v>
      </c>
      <c r="I20" s="12">
        <f>'G5 MG2 09281719'!C106</f>
        <v>0.90946000000000049</v>
      </c>
      <c r="J20" s="12">
        <f>'G5 MG2 09281719'!C107</f>
        <v>0.1192171185331638</v>
      </c>
      <c r="K20" s="12">
        <f>'G5 MG2 09281719'!D106</f>
        <v>1.2236450580252241</v>
      </c>
      <c r="L20" s="12">
        <f>'G5 MG2 09281719'!D107</f>
        <v>0.18387849812866797</v>
      </c>
      <c r="M20" s="12">
        <f>'G5 MG2 09281719'!E106</f>
        <v>3.2240368412794189</v>
      </c>
      <c r="N20" s="12">
        <f>'G5 MG2 09281719'!E107</f>
        <v>0.991170266031559</v>
      </c>
      <c r="O20" s="12">
        <f>'G5 MG2 09281719'!F106</f>
        <v>0.55081072916843932</v>
      </c>
      <c r="P20" s="12">
        <f>'G5 MG2 09281719'!F107</f>
        <v>0.25658760737296943</v>
      </c>
      <c r="Q20" s="12">
        <f>'G5 MG2 09281719'!G106</f>
        <v>6.2063407783213158</v>
      </c>
      <c r="R20" s="12">
        <f>'G5 MG2 09281719'!G107</f>
        <v>0.82078784024830465</v>
      </c>
    </row>
    <row r="21" spans="1:18" s="2" customFormat="1" ht="22.5" customHeight="1" x14ac:dyDescent="0.25">
      <c r="A21" s="6">
        <v>5</v>
      </c>
      <c r="B21" s="13" t="s">
        <v>65</v>
      </c>
      <c r="C21" s="2" t="s">
        <v>161</v>
      </c>
      <c r="D21" s="2">
        <v>10031655</v>
      </c>
      <c r="E21" s="37">
        <f>'MG Growth'!A2</f>
        <v>0.26319999999999999</v>
      </c>
      <c r="F21" s="37">
        <f>'MG Growth'!B2</f>
        <v>159.02462640728021</v>
      </c>
      <c r="G21" s="12">
        <f>'G5 MG3 10031655'!B106</f>
        <v>1.0795466666666669</v>
      </c>
      <c r="H21" s="12">
        <f>'G5 MG3 10031655'!B107</f>
        <v>0.19126423588305089</v>
      </c>
      <c r="I21" s="12">
        <f>'G5 MG3 10031655'!C106</f>
        <v>0.86089999999999955</v>
      </c>
      <c r="J21" s="12">
        <f>'G5 MG3 10031655'!C107</f>
        <v>0.12711087945442093</v>
      </c>
      <c r="K21" s="12">
        <f>'G5 MG3 10031655'!D106</f>
        <v>1.2677617707154119</v>
      </c>
      <c r="L21" s="12">
        <f>'G5 MG3 10031655'!D107</f>
        <v>0.22283030411131743</v>
      </c>
      <c r="M21" s="12">
        <f>'G5 MG3 10031655'!E106</f>
        <v>2.9529812324373408</v>
      </c>
      <c r="N21" s="12">
        <f>'G5 MG3 10031655'!E107</f>
        <v>0.82492868933261609</v>
      </c>
      <c r="O21" s="12">
        <f>'G5 MG3 10031655'!F106</f>
        <v>0.47863283263409262</v>
      </c>
      <c r="P21" s="12">
        <f>'G5 MG3 10031655'!F107</f>
        <v>0.20061204144991629</v>
      </c>
      <c r="Q21" s="12">
        <f>'G5 MG3 10031655'!G106</f>
        <v>6.5012965790358592</v>
      </c>
      <c r="R21" s="12">
        <f>'G5 MG3 10031655'!G107</f>
        <v>0.86495761242676195</v>
      </c>
    </row>
    <row r="22" spans="1:18" s="2" customFormat="1" ht="22.5" customHeight="1" x14ac:dyDescent="0.25">
      <c r="A22" s="6">
        <v>5</v>
      </c>
      <c r="B22" s="13" t="s">
        <v>66</v>
      </c>
      <c r="C22" s="2" t="s">
        <v>161</v>
      </c>
      <c r="D22" s="2">
        <v>6121724</v>
      </c>
      <c r="E22" s="37">
        <f>'MG Growth'!A2</f>
        <v>0.26319999999999999</v>
      </c>
      <c r="F22" s="37">
        <f>'MG Growth'!B2</f>
        <v>159.02462640728021</v>
      </c>
      <c r="G22" s="12">
        <f>'G5 MG3 (2) 06121724'!B106</f>
        <v>0.95943999999999996</v>
      </c>
      <c r="H22" s="12">
        <f>'G5 MG3 (2) 06121724'!B107</f>
        <v>0.16071758342390957</v>
      </c>
      <c r="I22" s="12">
        <f>'G5 MG3 (2) 06121724'!C106</f>
        <v>0.79907333333333341</v>
      </c>
      <c r="J22" s="12">
        <f>'G5 MG3 (2) 06121724'!C107</f>
        <v>0.11344041456931296</v>
      </c>
      <c r="K22" s="12">
        <f>'G5 MG3 (2) 06121724'!D106</f>
        <v>1.2076861983635099</v>
      </c>
      <c r="L22" s="12">
        <f>'G5 MG3 (2) 06121724'!D107</f>
        <v>0.16108727430865463</v>
      </c>
      <c r="M22" s="12">
        <f>'G5 MG3 (2) 06121724'!E106</f>
        <v>2.4459137896535945</v>
      </c>
      <c r="N22" s="12">
        <f>'G5 MG3 (2) 06121724'!E107</f>
        <v>0.69208049207873512</v>
      </c>
      <c r="O22" s="12">
        <f>'G5 MG3 (2) 06121724'!F106</f>
        <v>0.36420586268942079</v>
      </c>
      <c r="P22" s="12">
        <f>'G5 MG3 (2) 06121724'!F107</f>
        <v>0.15386388840802334</v>
      </c>
      <c r="Q22" s="12">
        <f>'G5 MG3 (2) 06121724'!G106</f>
        <v>7.112339520773606</v>
      </c>
      <c r="R22" s="12">
        <f>'G5 MG3 (2) 06121724'!G107</f>
        <v>1.0357583037370539</v>
      </c>
    </row>
    <row r="23" spans="1:18" s="2" customFormat="1" ht="22.5" customHeight="1" x14ac:dyDescent="0.25">
      <c r="A23" s="2">
        <v>6</v>
      </c>
      <c r="B23" s="13" t="s">
        <v>67</v>
      </c>
      <c r="C23" s="2" t="s">
        <v>162</v>
      </c>
      <c r="D23" s="2">
        <v>9261234</v>
      </c>
      <c r="E23" s="37">
        <f>'LG Growth'!A2</f>
        <v>0.98175000000000001</v>
      </c>
      <c r="F23" s="37">
        <f>'LG Growth'!B2</f>
        <v>42.471439033550823</v>
      </c>
      <c r="G23" s="12">
        <f>'G6 LG1 09261234'!B106</f>
        <v>1.8012266666666665</v>
      </c>
      <c r="H23" s="12">
        <f>'G6 LG1 09261234'!B107</f>
        <v>0.44184437070978688</v>
      </c>
      <c r="I23" s="12">
        <f>'G6 LG1 09261234'!C106</f>
        <v>0.98644666666666692</v>
      </c>
      <c r="J23" s="12">
        <f>'G6 LG1 09261234'!C107</f>
        <v>0.11196396540650394</v>
      </c>
      <c r="K23" s="12">
        <f>'G6 LG1 09261234'!$D$106</f>
        <v>1.8300727844030076</v>
      </c>
      <c r="L23" s="12">
        <f>'G6 LG1 09261234'!$D$107</f>
        <v>0.41590159376073543</v>
      </c>
      <c r="M23" s="12">
        <f>'G6 LG1 09261234'!$E$106</f>
        <v>5.6376151183395082</v>
      </c>
      <c r="N23" s="12">
        <f>'G6 LG1 09261234'!$E$107</f>
        <v>1.6822320641968822</v>
      </c>
      <c r="O23" s="12">
        <f>'G6 LG1 09261234'!$F$106</f>
        <v>1.1591412508945917</v>
      </c>
      <c r="P23" s="12">
        <f>'G6 LG1 09261234'!$F$107</f>
        <v>0.45955472206097397</v>
      </c>
      <c r="Q23" s="12">
        <f>'G6 LG1 09261234'!$G$106</f>
        <v>5.1002145337528066</v>
      </c>
      <c r="R23" s="12">
        <f>'G6 LG1 09261234'!$G$107</f>
        <v>0.65897612778221126</v>
      </c>
    </row>
    <row r="24" spans="1:18" s="2" customFormat="1" ht="22.5" customHeight="1" x14ac:dyDescent="0.25">
      <c r="A24" s="2">
        <v>6</v>
      </c>
      <c r="B24" s="2" t="s">
        <v>83</v>
      </c>
      <c r="C24" s="2" t="s">
        <v>167</v>
      </c>
      <c r="D24" s="2">
        <v>6231854</v>
      </c>
      <c r="E24" s="37">
        <f>'LG Growth'!A2</f>
        <v>0.98175000000000001</v>
      </c>
      <c r="F24" s="37">
        <f>'LG Growth'!B2</f>
        <v>42.471439033550823</v>
      </c>
      <c r="G24" s="12">
        <f>'G6 LG1, 2 06231854'!B106</f>
        <v>1.5125333333333333</v>
      </c>
      <c r="H24" s="12">
        <f>'G6 LG1, 2 06231854'!B107</f>
        <v>0.44506942468877181</v>
      </c>
      <c r="I24" s="12">
        <f>'G6 LG1, 2 06231854'!C106</f>
        <v>1.0307200000000003</v>
      </c>
      <c r="J24" s="12">
        <f>'G6 LG1, 2 06231854'!C107</f>
        <v>0.10778890280342636</v>
      </c>
      <c r="K24" s="12">
        <f>'G6 LG1, 2 06231854'!D106</f>
        <v>1.4654138223291677</v>
      </c>
      <c r="L24" s="12">
        <f>'G6 LG1, 2 06231854'!D107</f>
        <v>0.38968840843902491</v>
      </c>
      <c r="M24" s="12">
        <f>'G6 LG1, 2 06231854'!E106</f>
        <v>4.9566147177586801</v>
      </c>
      <c r="N24" s="12">
        <f>'G6 LG1, 2 06231854'!E107</f>
        <v>1.7318666908064912</v>
      </c>
      <c r="O24" s="12">
        <f>'G6 LG1, 2 06231854'!F106</f>
        <v>1.0092446978367184</v>
      </c>
      <c r="P24" s="12">
        <f>'G6 LG1, 2 06231854'!F107</f>
        <v>0.48490596476220854</v>
      </c>
      <c r="Q24" s="12">
        <f>'G6 LG1, 2 06231854'!G106</f>
        <v>5.2168461322369533</v>
      </c>
      <c r="R24" s="12">
        <f>'G6 LG1, 2 06231854'!G107</f>
        <v>0.74190132104805917</v>
      </c>
    </row>
    <row r="25" spans="1:18" s="2" customFormat="1" ht="22.5" customHeight="1" x14ac:dyDescent="0.25">
      <c r="A25" s="2">
        <v>6</v>
      </c>
      <c r="B25" s="13" t="s">
        <v>68</v>
      </c>
      <c r="C25" s="2" t="s">
        <v>163</v>
      </c>
      <c r="D25" s="2">
        <v>9281921</v>
      </c>
      <c r="E25" s="37">
        <f>'LG Growth'!A2</f>
        <v>0.98175000000000001</v>
      </c>
      <c r="F25" s="37">
        <f>'LG Growth'!B2</f>
        <v>42.471439033550823</v>
      </c>
      <c r="G25" s="12">
        <f>'G6 LG2 09281921'!B106</f>
        <v>1.5217600000000004</v>
      </c>
      <c r="H25" s="12">
        <f>'G6 LG2 09281921'!$B$107</f>
        <v>0.33411439374577512</v>
      </c>
      <c r="I25" s="12">
        <f>'G6 LG2 09281921'!$C$106</f>
        <v>1.1265133333333333</v>
      </c>
      <c r="J25" s="12">
        <f>'G6 LG2 09281921'!$C$107</f>
        <v>9.9838889586542759E-2</v>
      </c>
      <c r="K25" s="12">
        <f>'G6 LG2 09281921'!$D$106</f>
        <v>1.3515485889070877</v>
      </c>
      <c r="L25" s="12">
        <f>'G6 LG2 09281921'!$D$107</f>
        <v>0.27452318365910949</v>
      </c>
      <c r="M25" s="12">
        <f>'G6 LG2 09281921'!$E$106</f>
        <v>5.424937631383985</v>
      </c>
      <c r="N25" s="12">
        <f>'G6 LG2 09281921'!$E$107</f>
        <v>1.4487595180231982</v>
      </c>
      <c r="O25" s="12">
        <f>'G6 LG2 09281921'!$F$106</f>
        <v>1.1677231201374696</v>
      </c>
      <c r="P25" s="12">
        <f>'G6 LG2 09281921'!$F$107</f>
        <v>0.44139593606681099</v>
      </c>
      <c r="Q25" s="12">
        <f>'G6 LG2 09281921'!$G$106</f>
        <v>4.829472152326205</v>
      </c>
      <c r="R25" s="12">
        <f>'G6 LG2 09281921'!$G$107</f>
        <v>0.53436532512597668</v>
      </c>
    </row>
    <row r="26" spans="1:18" s="2" customFormat="1" ht="22.5" customHeight="1" x14ac:dyDescent="0.25">
      <c r="A26" s="2">
        <v>6</v>
      </c>
      <c r="B26" s="13" t="s">
        <v>69</v>
      </c>
      <c r="C26" s="2" t="s">
        <v>164</v>
      </c>
      <c r="D26" s="2">
        <v>10032046</v>
      </c>
      <c r="E26" s="37">
        <f>'LG Growth'!A2</f>
        <v>0.98175000000000001</v>
      </c>
      <c r="F26" s="37">
        <f>'LG Growth'!B2</f>
        <v>42.471439033550823</v>
      </c>
      <c r="G26" s="12">
        <f>'G6 LG3 10032046'!B106</f>
        <v>1.4814266666666664</v>
      </c>
      <c r="H26" s="12">
        <f>'G6 LG3 10032046'!B107</f>
        <v>0.32140894105078566</v>
      </c>
      <c r="I26" s="12">
        <f>'G6 LG3 10032046'!C106</f>
        <v>1.0918133333333331</v>
      </c>
      <c r="J26" s="12">
        <f>'G6 LG3 10032046'!C107</f>
        <v>8.5484737587246298E-2</v>
      </c>
      <c r="K26" s="12">
        <f>'G6 LG3 10032046'!D106</f>
        <v>1.355475210268194</v>
      </c>
      <c r="L26" s="12">
        <f>'G6 LG3 10032046'!D107</f>
        <v>0.26832455131967603</v>
      </c>
      <c r="M26" s="12">
        <f>'G6 LG3 10032046'!E106</f>
        <v>5.1174769955446981</v>
      </c>
      <c r="N26" s="12">
        <f>'G6 LG3 10032046'!E107</f>
        <v>1.3328720418871578</v>
      </c>
      <c r="O26" s="12">
        <f>'G6 LG3 10032046'!F106</f>
        <v>1.068181811667746</v>
      </c>
      <c r="P26" s="12">
        <f>'G6 LG3 10032046'!F107</f>
        <v>0.392085358681042</v>
      </c>
      <c r="Q26" s="12">
        <f>'G6 LG3 10032046'!G106</f>
        <v>4.9694182895553212</v>
      </c>
      <c r="R26" s="12">
        <f>'G6 LG3 10032046'!G107</f>
        <v>0.54106993296598149</v>
      </c>
    </row>
    <row r="27" spans="1:18" s="2" customFormat="1" ht="22.5" customHeight="1" x14ac:dyDescent="0.25">
      <c r="A27" s="2">
        <v>6</v>
      </c>
      <c r="B27" s="13" t="s">
        <v>70</v>
      </c>
      <c r="C27" s="2" t="s">
        <v>165</v>
      </c>
      <c r="D27" s="2">
        <v>10061946</v>
      </c>
      <c r="E27" s="37">
        <f>'LG Growth'!A2</f>
        <v>0.98175000000000001</v>
      </c>
      <c r="F27" s="37">
        <f>'LG Growth'!B2</f>
        <v>42.471439033550823</v>
      </c>
      <c r="G27" s="12">
        <f>'G6 LG4 10061946'!B106</f>
        <v>1.8169333333333331</v>
      </c>
      <c r="H27" s="12">
        <f>'G6 LG4 10061946'!B107</f>
        <v>0.38919550889513882</v>
      </c>
      <c r="I27" s="12">
        <f>'G6 LG4 10061946'!C106</f>
        <v>1.1335666666666668</v>
      </c>
      <c r="J27" s="12">
        <f>'G6 LG4 10061946'!C107</f>
        <v>0.12146483011536302</v>
      </c>
      <c r="K27" s="12">
        <f>'G6 LG4 10061946'!D106</f>
        <v>1.613364257640429</v>
      </c>
      <c r="L27" s="12">
        <f>'G6 LG4 10061946'!D107</f>
        <v>0.35459501709122171</v>
      </c>
      <c r="M27" s="12">
        <f>'G6 LG4 10061946'!E106</f>
        <v>6.5076779890020404</v>
      </c>
      <c r="N27" s="12">
        <f>'G6 LG4 10061946'!E107</f>
        <v>1.7064228462479702</v>
      </c>
      <c r="O27" s="12">
        <f>'G6 LG4 10061946'!F106</f>
        <v>1.4814802754484524</v>
      </c>
      <c r="P27" s="12">
        <f>'G6 LG4 10061946'!F107</f>
        <v>0.53786723184225804</v>
      </c>
      <c r="Q27" s="12">
        <f>'G6 LG4 10061946'!G106</f>
        <v>4.5667831480328367</v>
      </c>
      <c r="R27" s="12">
        <f>'G6 LG4 10061946'!G107</f>
        <v>0.52592533657781171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33</vt:i4>
      </vt:variant>
    </vt:vector>
  </HeadingPairs>
  <TitlesOfParts>
    <vt:vector size="33" baseType="lpstr">
      <vt:lpstr>G1 LB1 09271137</vt:lpstr>
      <vt:lpstr>G2 LB1 09291950</vt:lpstr>
      <vt:lpstr>G3 LB1 09261610</vt:lpstr>
      <vt:lpstr>G4 LB1 09281126</vt:lpstr>
      <vt:lpstr>G1 LE1 09271304</vt:lpstr>
      <vt:lpstr>G1 LE1 (2) 10091418</vt:lpstr>
      <vt:lpstr>G1 LE2 09291453</vt:lpstr>
      <vt:lpstr>G1 LE4 10041045</vt:lpstr>
      <vt:lpstr>G3 ME1 09271933</vt:lpstr>
      <vt:lpstr>G3 ME2 10042114</vt:lpstr>
      <vt:lpstr>G3 ME3 10022011</vt:lpstr>
      <vt:lpstr>G3 ME4 10041905</vt:lpstr>
      <vt:lpstr>G4 MB2 10022352</vt:lpstr>
      <vt:lpstr>G4 MB3 06131414</vt:lpstr>
      <vt:lpstr>G4 MB4 10051422</vt:lpstr>
      <vt:lpstr>G4 MB5 10092156</vt:lpstr>
      <vt:lpstr>G5 MG1 09281603</vt:lpstr>
      <vt:lpstr>G5 MG2 09281719</vt:lpstr>
      <vt:lpstr>G5 MG3 10031655</vt:lpstr>
      <vt:lpstr>G5 MG3 (2) 06121724</vt:lpstr>
      <vt:lpstr>G6 LG1 09261234</vt:lpstr>
      <vt:lpstr>G6 LG1, 2 06231854</vt:lpstr>
      <vt:lpstr>G6 LG2 09281921</vt:lpstr>
      <vt:lpstr>G6 LG3 10032046</vt:lpstr>
      <vt:lpstr>G6 LG4 10061946</vt:lpstr>
      <vt:lpstr>Complete AFM Data</vt:lpstr>
      <vt:lpstr>LB Growth</vt:lpstr>
      <vt:lpstr>LE Growth</vt:lpstr>
      <vt:lpstr>ME Growth</vt:lpstr>
      <vt:lpstr>MB Growth</vt:lpstr>
      <vt:lpstr>MG Growth</vt:lpstr>
      <vt:lpstr>LG Growth</vt:lpstr>
      <vt:lpstr>Master 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kmllabuser</dc:creator>
  <cp:keywords/>
  <dc:description/>
  <cp:lastModifiedBy>Kristine M Lang</cp:lastModifiedBy>
  <cp:revision/>
  <dcterms:created xsi:type="dcterms:W3CDTF">2017-12-09T21:33:13Z</dcterms:created>
  <dcterms:modified xsi:type="dcterms:W3CDTF">2019-02-15T20:48:40Z</dcterms:modified>
  <cp:category/>
  <cp:contentStatus/>
</cp:coreProperties>
</file>